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koh\Documents\〇事務局\HP活動予定\newパソボラ\yotei\excel\"/>
    </mc:Choice>
  </mc:AlternateContent>
  <xr:revisionPtr revIDLastSave="0" documentId="13_ncr:1_{BA9101DC-2B27-4603-8CF4-11A8D7CA2E5E}" xr6:coauthVersionLast="47" xr6:coauthVersionMax="47" xr10:uidLastSave="{00000000-0000-0000-0000-000000000000}"/>
  <bookViews>
    <workbookView xWindow="-120" yWindow="-120" windowWidth="20730" windowHeight="11040" tabRatio="571" activeTab="5" xr2:uid="{00000000-000D-0000-FFFF-FFFF00000000}"/>
  </bookViews>
  <sheets>
    <sheet name="3月" sheetId="1095" r:id="rId1"/>
    <sheet name="4月" sheetId="1102" r:id="rId2"/>
    <sheet name="5月" sheetId="1110" r:id="rId3"/>
    <sheet name="6月" sheetId="1111" r:id="rId4"/>
    <sheet name="7月" sheetId="1112" r:id="rId5"/>
    <sheet name="8月" sheetId="1114" r:id="rId6"/>
    <sheet name="5月カレンダー" sheetId="1109" r:id="rId7"/>
  </sheets>
  <externalReferences>
    <externalReference r:id="rId8"/>
  </externalReferences>
  <definedNames>
    <definedName name="_xlnm.Print_Area" localSheetId="0">'3月'!$A$1:$K$39</definedName>
    <definedName name="_xlnm.Print_Area" localSheetId="1">'4月'!$A$1:$K$39</definedName>
    <definedName name="_xlnm.Print_Area" localSheetId="2">'5月'!$A$1:$K$39</definedName>
    <definedName name="_xlnm.Print_Area" localSheetId="3">'6月'!$A$1:$K$39</definedName>
    <definedName name="_xlnm.Print_Area" localSheetId="4">'7月'!$A$1:$K$39</definedName>
    <definedName name="_xlnm.Print_Area" localSheetId="5">'8月'!$A$1:$K$39</definedName>
    <definedName name="活動">[1]活動項目!$B:$B</definedName>
    <definedName name="活動C">[1]活動項目!$D:$D</definedName>
    <definedName name="休日" localSheetId="0">'3月'!$P$4:$P$42</definedName>
    <definedName name="休日" localSheetId="1">'4月'!$P$4:$P$42</definedName>
    <definedName name="休日" localSheetId="2">'5月'!$P$4:$P$42</definedName>
    <definedName name="休日" localSheetId="6">'5月カレンダー'!$P$80:$P$119</definedName>
    <definedName name="休日" localSheetId="3">'6月'!$P$4:$P$42</definedName>
    <definedName name="休日" localSheetId="4">'7月'!$P$4:$P$42</definedName>
    <definedName name="休日" localSheetId="5">'8月'!$P$4:$P$42</definedName>
    <definedName name="行1" localSheetId="6">'5月カレンダー'!$K$15</definedName>
    <definedName name="行1半" localSheetId="6">'5月カレンダー'!$K$10</definedName>
    <definedName name="行2" localSheetId="6">'5月カレンダー'!$K$27</definedName>
    <definedName name="行2半" localSheetId="6">'5月カレンダー'!$K$22</definedName>
    <definedName name="行3" localSheetId="6">'5月カレンダー'!$K$39</definedName>
    <definedName name="行3半" localSheetId="6">'5月カレンダー'!$K$34</definedName>
    <definedName name="行4" localSheetId="6">'5月カレンダー'!$K$51</definedName>
    <definedName name="行4半" localSheetId="6">'5月カレンダー'!$K$46</definedName>
    <definedName name="行5" localSheetId="6">'5月カレンダー'!$K$63</definedName>
    <definedName name="行5半" localSheetId="6">'5月カレンダー'!$K$58</definedName>
    <definedName name="行6" localSheetId="6">'5月カレンダー'!$K$75</definedName>
    <definedName name="行6半" localSheetId="6">'5月カレンダー'!$K$70</definedName>
    <definedName name="最終セル" localSheetId="6">'5月カレンダー'!$Y$3</definedName>
    <definedName name="最終行番号" localSheetId="6">'5月カレンダー'!$Y$2</definedName>
    <definedName name="新年" localSheetId="0">'3月'!$T$4:$T$5</definedName>
    <definedName name="新年" localSheetId="1">'4月'!$T$4:$T$5</definedName>
    <definedName name="新年" localSheetId="2">'5月'!$T$4:$T$5</definedName>
    <definedName name="新年" localSheetId="6">'5月カレンダー'!$T$80:$T$81</definedName>
    <definedName name="新年" localSheetId="3">'6月'!$T$4:$T$5</definedName>
    <definedName name="新年" localSheetId="4">'7月'!$T$4:$T$5</definedName>
    <definedName name="新年" localSheetId="5">'8月'!$T$4:$T$5</definedName>
    <definedName name="班" localSheetId="0">'3月'!$T$13:$T$20</definedName>
    <definedName name="班" localSheetId="1">'4月'!$T$13:$T$20</definedName>
    <definedName name="班" localSheetId="2">'5月'!$T$13:$T$20</definedName>
    <definedName name="班" localSheetId="3">'6月'!$T$13:$T$20</definedName>
    <definedName name="班" localSheetId="4">'7月'!$T$13:$T$20</definedName>
    <definedName name="班" localSheetId="5">'8月'!$T$13:$T$20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114" l="1"/>
  <c r="J1" i="1114"/>
  <c r="K1" i="1112"/>
  <c r="J1" i="1112"/>
  <c r="K1" i="1111"/>
  <c r="J1" i="1111"/>
  <c r="K1" i="1110"/>
  <c r="J1" i="1110"/>
  <c r="K1" i="1102"/>
  <c r="J1" i="1102"/>
  <c r="K1" i="1095"/>
  <c r="I1" i="1109"/>
  <c r="Q46" i="1114"/>
  <c r="Q45" i="1114"/>
  <c r="Q44" i="1114"/>
  <c r="Q43" i="1114"/>
  <c r="P41" i="1114"/>
  <c r="Q41" i="1114" s="1"/>
  <c r="P39" i="1114"/>
  <c r="Q39" i="1114" s="1"/>
  <c r="Q38" i="1114"/>
  <c r="P36" i="1114"/>
  <c r="P37" i="1114" s="1"/>
  <c r="Q37" i="1114" s="1"/>
  <c r="P32" i="1114"/>
  <c r="P33" i="1114" s="1"/>
  <c r="Q33" i="1114" s="1"/>
  <c r="P28" i="1114"/>
  <c r="P29" i="1114" s="1"/>
  <c r="Q29" i="1114" s="1"/>
  <c r="P24" i="1114"/>
  <c r="P25" i="1114" s="1"/>
  <c r="Q25" i="1114" s="1"/>
  <c r="P20" i="1114"/>
  <c r="P21" i="1114" s="1"/>
  <c r="Q21" i="1114" s="1"/>
  <c r="P16" i="1114"/>
  <c r="P17" i="1114" s="1"/>
  <c r="Q17" i="1114" s="1"/>
  <c r="P12" i="1114"/>
  <c r="P13" i="1114" s="1"/>
  <c r="Q13" i="1114" s="1"/>
  <c r="T10" i="1114"/>
  <c r="P10" i="1114"/>
  <c r="P11" i="1114" s="1"/>
  <c r="Q11" i="1114" s="1"/>
  <c r="T8" i="1114"/>
  <c r="T9" i="1114" s="1"/>
  <c r="P8" i="1114"/>
  <c r="Q8" i="1114" s="1"/>
  <c r="P7" i="1114"/>
  <c r="Q7" i="1114" s="1"/>
  <c r="P6" i="1114"/>
  <c r="Q6" i="1114" s="1"/>
  <c r="T5" i="1114"/>
  <c r="T4" i="1114"/>
  <c r="P4" i="1114"/>
  <c r="Q4" i="1114" s="1"/>
  <c r="P3" i="1114"/>
  <c r="P42" i="1114" s="1"/>
  <c r="Q42" i="1114" s="1"/>
  <c r="Q46" i="1112"/>
  <c r="Q45" i="1112"/>
  <c r="Q44" i="1112"/>
  <c r="Q43" i="1112"/>
  <c r="P41" i="1112"/>
  <c r="Q41" i="1112" s="1"/>
  <c r="P39" i="1112"/>
  <c r="Q39" i="1112" s="1"/>
  <c r="Q38" i="1112"/>
  <c r="P36" i="1112"/>
  <c r="P37" i="1112" s="1"/>
  <c r="Q37" i="1112" s="1"/>
  <c r="P32" i="1112"/>
  <c r="P33" i="1112" s="1"/>
  <c r="Q33" i="1112" s="1"/>
  <c r="P28" i="1112"/>
  <c r="P29" i="1112" s="1"/>
  <c r="Q29" i="1112" s="1"/>
  <c r="P24" i="1112"/>
  <c r="P25" i="1112" s="1"/>
  <c r="Q25" i="1112" s="1"/>
  <c r="P20" i="1112"/>
  <c r="P21" i="1112" s="1"/>
  <c r="Q21" i="1112" s="1"/>
  <c r="P16" i="1112"/>
  <c r="P17" i="1112" s="1"/>
  <c r="Q17" i="1112" s="1"/>
  <c r="P12" i="1112"/>
  <c r="P13" i="1112" s="1"/>
  <c r="Q13" i="1112" s="1"/>
  <c r="T10" i="1112"/>
  <c r="P10" i="1112"/>
  <c r="P11" i="1112" s="1"/>
  <c r="Q11" i="1112" s="1"/>
  <c r="T8" i="1112"/>
  <c r="T9" i="1112" s="1"/>
  <c r="P8" i="1112"/>
  <c r="P9" i="1112" s="1"/>
  <c r="Q9" i="1112" s="1"/>
  <c r="P7" i="1112"/>
  <c r="Q7" i="1112" s="1"/>
  <c r="P6" i="1112"/>
  <c r="Q6" i="1112" s="1"/>
  <c r="T5" i="1112"/>
  <c r="T4" i="1112"/>
  <c r="P4" i="1112"/>
  <c r="Q4" i="1112" s="1"/>
  <c r="P3" i="1112"/>
  <c r="P42" i="1112" s="1"/>
  <c r="Q42" i="1112" s="1"/>
  <c r="Q46" i="1111"/>
  <c r="Q45" i="1111"/>
  <c r="Q44" i="1111"/>
  <c r="Q43" i="1111"/>
  <c r="P41" i="1111"/>
  <c r="Q41" i="1111" s="1"/>
  <c r="P39" i="1111"/>
  <c r="Q39" i="1111" s="1"/>
  <c r="Q38" i="1111"/>
  <c r="P36" i="1111"/>
  <c r="P37" i="1111" s="1"/>
  <c r="Q37" i="1111" s="1"/>
  <c r="P32" i="1111"/>
  <c r="P33" i="1111" s="1"/>
  <c r="Q33" i="1111" s="1"/>
  <c r="P28" i="1111"/>
  <c r="P29" i="1111" s="1"/>
  <c r="Q29" i="1111" s="1"/>
  <c r="P24" i="1111"/>
  <c r="P25" i="1111" s="1"/>
  <c r="Q25" i="1111" s="1"/>
  <c r="P20" i="1111"/>
  <c r="P21" i="1111" s="1"/>
  <c r="Q21" i="1111" s="1"/>
  <c r="P16" i="1111"/>
  <c r="P17" i="1111" s="1"/>
  <c r="Q17" i="1111" s="1"/>
  <c r="P12" i="1111"/>
  <c r="P13" i="1111" s="1"/>
  <c r="Q13" i="1111" s="1"/>
  <c r="T10" i="1111"/>
  <c r="P10" i="1111"/>
  <c r="P11" i="1111" s="1"/>
  <c r="Q11" i="1111" s="1"/>
  <c r="T8" i="1111"/>
  <c r="T9" i="1111" s="1"/>
  <c r="P8" i="1111"/>
  <c r="P9" i="1111" s="1"/>
  <c r="Q9" i="1111" s="1"/>
  <c r="P7" i="1111"/>
  <c r="Q7" i="1111" s="1"/>
  <c r="P6" i="1111"/>
  <c r="Q6" i="1111" s="1"/>
  <c r="T5" i="1111"/>
  <c r="T4" i="1111"/>
  <c r="P4" i="1111"/>
  <c r="Q4" i="1111" s="1"/>
  <c r="P3" i="1111"/>
  <c r="P42" i="1111" s="1"/>
  <c r="Q42" i="1111" s="1"/>
  <c r="Q46" i="1110"/>
  <c r="Q45" i="1110"/>
  <c r="Q44" i="1110"/>
  <c r="Q43" i="1110"/>
  <c r="P41" i="1110"/>
  <c r="Q41" i="1110" s="1"/>
  <c r="P39" i="1110"/>
  <c r="Q39" i="1110" s="1"/>
  <c r="Q38" i="1110"/>
  <c r="P36" i="1110"/>
  <c r="P37" i="1110" s="1"/>
  <c r="Q37" i="1110" s="1"/>
  <c r="P32" i="1110"/>
  <c r="P33" i="1110" s="1"/>
  <c r="Q33" i="1110" s="1"/>
  <c r="P28" i="1110"/>
  <c r="P29" i="1110" s="1"/>
  <c r="Q29" i="1110" s="1"/>
  <c r="P24" i="1110"/>
  <c r="P25" i="1110" s="1"/>
  <c r="Q25" i="1110" s="1"/>
  <c r="P20" i="1110"/>
  <c r="P21" i="1110" s="1"/>
  <c r="Q21" i="1110" s="1"/>
  <c r="P16" i="1110"/>
  <c r="P17" i="1110" s="1"/>
  <c r="Q17" i="1110" s="1"/>
  <c r="P12" i="1110"/>
  <c r="P13" i="1110" s="1"/>
  <c r="Q13" i="1110" s="1"/>
  <c r="T10" i="1110"/>
  <c r="P10" i="1110"/>
  <c r="Q10" i="1110" s="1"/>
  <c r="T8" i="1110"/>
  <c r="T9" i="1110" s="1"/>
  <c r="P8" i="1110"/>
  <c r="Q8" i="1110" s="1"/>
  <c r="P6" i="1110"/>
  <c r="Q6" i="1110" s="1"/>
  <c r="T5" i="1110"/>
  <c r="T4" i="1110"/>
  <c r="P3" i="1110"/>
  <c r="P42" i="1110" s="1"/>
  <c r="Q42" i="1110" s="1"/>
  <c r="Q123" i="1109"/>
  <c r="Q122" i="1109"/>
  <c r="P121" i="1109"/>
  <c r="Q121" i="1109" s="1"/>
  <c r="P119" i="1109"/>
  <c r="Q119" i="1109" s="1"/>
  <c r="Q117" i="1109"/>
  <c r="P115" i="1109"/>
  <c r="P116" i="1109" s="1"/>
  <c r="Q116" i="1109" s="1"/>
  <c r="P113" i="1109"/>
  <c r="P114" i="1109" s="1"/>
  <c r="Q114" i="1109" s="1"/>
  <c r="P111" i="1109"/>
  <c r="P112" i="1109" s="1"/>
  <c r="Q112" i="1109" s="1"/>
  <c r="P109" i="1109"/>
  <c r="P110" i="1109" s="1"/>
  <c r="Q110" i="1109" s="1"/>
  <c r="P107" i="1109"/>
  <c r="P108" i="1109" s="1"/>
  <c r="Q108" i="1109" s="1"/>
  <c r="P105" i="1109"/>
  <c r="P106" i="1109" s="1"/>
  <c r="Q106" i="1109" s="1"/>
  <c r="P103" i="1109"/>
  <c r="P104" i="1109" s="1"/>
  <c r="Q104" i="1109" s="1"/>
  <c r="P101" i="1109"/>
  <c r="P102" i="1109" s="1"/>
  <c r="Q102" i="1109" s="1"/>
  <c r="P99" i="1109"/>
  <c r="P100" i="1109" s="1"/>
  <c r="Q100" i="1109" s="1"/>
  <c r="P97" i="1109"/>
  <c r="P98" i="1109" s="1"/>
  <c r="Q98" i="1109" s="1"/>
  <c r="P95" i="1109"/>
  <c r="P96" i="1109" s="1"/>
  <c r="Q96" i="1109" s="1"/>
  <c r="P93" i="1109"/>
  <c r="P94" i="1109" s="1"/>
  <c r="Q94" i="1109" s="1"/>
  <c r="P91" i="1109"/>
  <c r="P92" i="1109" s="1"/>
  <c r="Q92" i="1109" s="1"/>
  <c r="P89" i="1109"/>
  <c r="P90" i="1109" s="1"/>
  <c r="Q90" i="1109" s="1"/>
  <c r="P87" i="1109"/>
  <c r="P88" i="1109" s="1"/>
  <c r="Q88" i="1109" s="1"/>
  <c r="T86" i="1109"/>
  <c r="P86" i="1109"/>
  <c r="Q86" i="1109" s="1"/>
  <c r="T84" i="1109"/>
  <c r="T85" i="1109" s="1"/>
  <c r="C4" i="1109" s="1"/>
  <c r="P83" i="1109"/>
  <c r="P84" i="1109" s="1"/>
  <c r="Q84" i="1109" s="1"/>
  <c r="Q82" i="1109"/>
  <c r="P82" i="1109"/>
  <c r="T81" i="1109"/>
  <c r="Q81" i="1109"/>
  <c r="T80" i="1109"/>
  <c r="Q80" i="1109"/>
  <c r="P79" i="1109"/>
  <c r="P120" i="1109" s="1"/>
  <c r="Q120" i="1109" s="1"/>
  <c r="I3" i="1109"/>
  <c r="H3" i="1109"/>
  <c r="G3" i="1109"/>
  <c r="F3" i="1109"/>
  <c r="E3" i="1109"/>
  <c r="D3" i="1109"/>
  <c r="C3" i="1109"/>
  <c r="AB2" i="1109"/>
  <c r="O2" i="1109"/>
  <c r="Y1" i="1109"/>
  <c r="X1" i="1109"/>
  <c r="V1" i="1109"/>
  <c r="Q46" i="1102"/>
  <c r="Q45" i="1102"/>
  <c r="Q44" i="1102"/>
  <c r="Q43" i="1102"/>
  <c r="P41" i="1102"/>
  <c r="Q41" i="1102" s="1"/>
  <c r="P39" i="1102"/>
  <c r="Q39" i="1102" s="1"/>
  <c r="Q38" i="1102"/>
  <c r="P36" i="1102"/>
  <c r="P37" i="1102" s="1"/>
  <c r="Q37" i="1102" s="1"/>
  <c r="P32" i="1102"/>
  <c r="P33" i="1102" s="1"/>
  <c r="Q33" i="1102" s="1"/>
  <c r="P28" i="1102"/>
  <c r="P29" i="1102" s="1"/>
  <c r="Q29" i="1102" s="1"/>
  <c r="P24" i="1102"/>
  <c r="P25" i="1102" s="1"/>
  <c r="Q25" i="1102" s="1"/>
  <c r="P20" i="1102"/>
  <c r="P21" i="1102" s="1"/>
  <c r="Q21" i="1102" s="1"/>
  <c r="P16" i="1102"/>
  <c r="P17" i="1102" s="1"/>
  <c r="Q17" i="1102" s="1"/>
  <c r="P12" i="1102"/>
  <c r="P13" i="1102" s="1"/>
  <c r="Q13" i="1102" s="1"/>
  <c r="T10" i="1102"/>
  <c r="P10" i="1102"/>
  <c r="P11" i="1102" s="1"/>
  <c r="Q11" i="1102" s="1"/>
  <c r="T8" i="1102"/>
  <c r="T9" i="1102" s="1"/>
  <c r="P8" i="1102"/>
  <c r="P9" i="1102" s="1"/>
  <c r="Q9" i="1102" s="1"/>
  <c r="P7" i="1102"/>
  <c r="Q7" i="1102" s="1"/>
  <c r="P6" i="1102"/>
  <c r="Q6" i="1102" s="1"/>
  <c r="T5" i="1102"/>
  <c r="T4" i="1102"/>
  <c r="P4" i="1102"/>
  <c r="Q4" i="1102" s="1"/>
  <c r="P3" i="1102"/>
  <c r="P42" i="1102" s="1"/>
  <c r="Q42" i="1102" s="1"/>
  <c r="Q46" i="1095"/>
  <c r="Q45" i="1095"/>
  <c r="Q44" i="1095"/>
  <c r="Q43" i="1095"/>
  <c r="P41" i="1095"/>
  <c r="Q41" i="1095" s="1"/>
  <c r="P39" i="1095"/>
  <c r="Q39" i="1095" s="1"/>
  <c r="Q38" i="1095"/>
  <c r="P36" i="1095"/>
  <c r="P37" i="1095" s="1"/>
  <c r="Q37" i="1095" s="1"/>
  <c r="P32" i="1095"/>
  <c r="P28" i="1095"/>
  <c r="P24" i="1095"/>
  <c r="P20" i="1095"/>
  <c r="P16" i="1095"/>
  <c r="P12" i="1095"/>
  <c r="T10" i="1095"/>
  <c r="P10" i="1095"/>
  <c r="Q10" i="1095" s="1"/>
  <c r="P9" i="1095"/>
  <c r="Q9" i="1095" s="1"/>
  <c r="T8" i="1095"/>
  <c r="T9" i="1095" s="1"/>
  <c r="P8" i="1095"/>
  <c r="Q8" i="1095" s="1"/>
  <c r="P6" i="1095"/>
  <c r="Q6" i="1095" s="1"/>
  <c r="T5" i="1095"/>
  <c r="T4" i="1095"/>
  <c r="P3" i="1095"/>
  <c r="P42" i="1095" s="1"/>
  <c r="Q42" i="1095" s="1"/>
  <c r="AD4" i="1109"/>
  <c r="AF4" i="1109"/>
  <c r="AJ2" i="1109"/>
  <c r="R4" i="1109"/>
  <c r="T4" i="1109"/>
  <c r="AH2" i="1109"/>
  <c r="AC2" i="1109"/>
  <c r="AH4" i="1109"/>
  <c r="AF2" i="1109"/>
  <c r="AI2" i="1109"/>
  <c r="O4" i="1109"/>
  <c r="AC4" i="1109"/>
  <c r="AJ4" i="1109"/>
  <c r="AD2" i="1109"/>
  <c r="AG4" i="1109"/>
  <c r="AL2" i="1109"/>
  <c r="AK2" i="1109"/>
  <c r="AI4" i="1109"/>
  <c r="AG2" i="1109"/>
  <c r="Q4" i="1109"/>
  <c r="AK4" i="1109"/>
  <c r="AE2" i="1109"/>
  <c r="AM4" i="1109"/>
  <c r="P4" i="1109"/>
  <c r="S4" i="1109"/>
  <c r="AB4" i="1109"/>
  <c r="AE4" i="1109"/>
  <c r="AL4" i="1109"/>
  <c r="AM2" i="1109"/>
  <c r="P9" i="1114" l="1"/>
  <c r="Q9" i="1114" s="1"/>
  <c r="P5" i="1114"/>
  <c r="Q5" i="1114" s="1"/>
  <c r="Q10" i="1114"/>
  <c r="Q12" i="1114"/>
  <c r="Q16" i="1114"/>
  <c r="Q20" i="1114"/>
  <c r="Q24" i="1114"/>
  <c r="Q28" i="1114"/>
  <c r="Q32" i="1114"/>
  <c r="Q36" i="1114"/>
  <c r="T11" i="1114"/>
  <c r="P14" i="1114"/>
  <c r="P18" i="1114"/>
  <c r="P22" i="1114"/>
  <c r="P26" i="1114"/>
  <c r="P30" i="1114"/>
  <c r="P34" i="1114"/>
  <c r="P40" i="1114"/>
  <c r="Q40" i="1114" s="1"/>
  <c r="P5" i="1112"/>
  <c r="Q5" i="1112" s="1"/>
  <c r="Q8" i="1112"/>
  <c r="Q10" i="1112"/>
  <c r="Q12" i="1112"/>
  <c r="Q16" i="1112"/>
  <c r="Q20" i="1112"/>
  <c r="Q24" i="1112"/>
  <c r="Q28" i="1112"/>
  <c r="Q32" i="1112"/>
  <c r="Q36" i="1112"/>
  <c r="T11" i="1112"/>
  <c r="P14" i="1112"/>
  <c r="P18" i="1112"/>
  <c r="P22" i="1112"/>
  <c r="P26" i="1112"/>
  <c r="P30" i="1112"/>
  <c r="P34" i="1112"/>
  <c r="P40" i="1112"/>
  <c r="Q40" i="1112" s="1"/>
  <c r="P5" i="1111"/>
  <c r="Q5" i="1111" s="1"/>
  <c r="Q8" i="1111"/>
  <c r="Q10" i="1111"/>
  <c r="Q12" i="1111"/>
  <c r="Q16" i="1111"/>
  <c r="Q20" i="1111"/>
  <c r="Q24" i="1111"/>
  <c r="Q28" i="1111"/>
  <c r="Q32" i="1111"/>
  <c r="Q36" i="1111"/>
  <c r="T11" i="1111"/>
  <c r="P14" i="1111"/>
  <c r="P18" i="1111"/>
  <c r="P22" i="1111"/>
  <c r="P26" i="1111"/>
  <c r="P30" i="1111"/>
  <c r="P34" i="1111"/>
  <c r="P40" i="1111"/>
  <c r="Q40" i="1111" s="1"/>
  <c r="P4" i="1110"/>
  <c r="P7" i="1110"/>
  <c r="Q7" i="1110" s="1"/>
  <c r="T11" i="1110"/>
  <c r="P14" i="1110"/>
  <c r="P18" i="1110"/>
  <c r="P22" i="1110"/>
  <c r="P26" i="1110"/>
  <c r="P30" i="1110"/>
  <c r="P34" i="1110"/>
  <c r="P40" i="1110"/>
  <c r="Q40" i="1110" s="1"/>
  <c r="P9" i="1110"/>
  <c r="Q9" i="1110" s="1"/>
  <c r="P11" i="1110"/>
  <c r="Q11" i="1110" s="1"/>
  <c r="Q12" i="1110"/>
  <c r="Q16" i="1110"/>
  <c r="Q20" i="1110"/>
  <c r="Q24" i="1110"/>
  <c r="Q28" i="1110"/>
  <c r="Q32" i="1110"/>
  <c r="Q36" i="1110"/>
  <c r="T5" i="1109"/>
  <c r="AG5" i="1109"/>
  <c r="AD5" i="1109"/>
  <c r="AL5" i="1109"/>
  <c r="S2" i="1109"/>
  <c r="R5" i="1109"/>
  <c r="AE5" i="1109"/>
  <c r="AI5" i="1109"/>
  <c r="AM5" i="1109"/>
  <c r="Q2" i="1109"/>
  <c r="P5" i="1109"/>
  <c r="AC5" i="1109"/>
  <c r="AK5" i="1109"/>
  <c r="R2" i="1109"/>
  <c r="Q5" i="1109"/>
  <c r="AH5" i="1109"/>
  <c r="O5" i="1109"/>
  <c r="P2" i="1109"/>
  <c r="S5" i="1109"/>
  <c r="T2" i="1109"/>
  <c r="AB5" i="1109"/>
  <c r="AF5" i="1109"/>
  <c r="AJ5" i="1109"/>
  <c r="Q87" i="1109"/>
  <c r="W3" i="1109"/>
  <c r="Q83" i="1109"/>
  <c r="P85" i="1109"/>
  <c r="Q85" i="1109" s="1"/>
  <c r="T87" i="1109"/>
  <c r="D2" i="1109" s="1"/>
  <c r="Q89" i="1109"/>
  <c r="Q91" i="1109"/>
  <c r="Q93" i="1109"/>
  <c r="Q95" i="1109"/>
  <c r="Q97" i="1109"/>
  <c r="Q99" i="1109"/>
  <c r="Q101" i="1109"/>
  <c r="Q103" i="1109"/>
  <c r="Q105" i="1109"/>
  <c r="Q107" i="1109"/>
  <c r="Q109" i="1109"/>
  <c r="Q111" i="1109"/>
  <c r="Q113" i="1109"/>
  <c r="Q115" i="1109"/>
  <c r="P118" i="1109"/>
  <c r="Q118" i="1109" s="1"/>
  <c r="W2" i="1109"/>
  <c r="D4" i="1109"/>
  <c r="E4" i="1109" s="1"/>
  <c r="P5" i="1102"/>
  <c r="Q5" i="1102" s="1"/>
  <c r="Q8" i="1102"/>
  <c r="Q10" i="1102"/>
  <c r="Q12" i="1102"/>
  <c r="Q16" i="1102"/>
  <c r="Q20" i="1102"/>
  <c r="Q24" i="1102"/>
  <c r="Q28" i="1102"/>
  <c r="Q32" i="1102"/>
  <c r="Q36" i="1102"/>
  <c r="T11" i="1102"/>
  <c r="P14" i="1102"/>
  <c r="P18" i="1102"/>
  <c r="P22" i="1102"/>
  <c r="P26" i="1102"/>
  <c r="P30" i="1102"/>
  <c r="P34" i="1102"/>
  <c r="P40" i="1102"/>
  <c r="Q40" i="1102" s="1"/>
  <c r="P13" i="1095"/>
  <c r="Q13" i="1095" s="1"/>
  <c r="Q12" i="1095"/>
  <c r="P29" i="1095"/>
  <c r="Q29" i="1095" s="1"/>
  <c r="Q28" i="1095"/>
  <c r="P25" i="1095"/>
  <c r="Q25" i="1095" s="1"/>
  <c r="Q24" i="1095"/>
  <c r="P21" i="1095"/>
  <c r="Q21" i="1095" s="1"/>
  <c r="Q20" i="1095"/>
  <c r="P11" i="1095"/>
  <c r="Q11" i="1095" s="1"/>
  <c r="P17" i="1095"/>
  <c r="Q17" i="1095" s="1"/>
  <c r="P40" i="1095"/>
  <c r="Q40" i="1095" s="1"/>
  <c r="Q16" i="1095"/>
  <c r="P33" i="1095"/>
  <c r="Q33" i="1095" s="1"/>
  <c r="Q32" i="1095"/>
  <c r="Q36" i="1095"/>
  <c r="P4" i="1095"/>
  <c r="P7" i="1095"/>
  <c r="Q7" i="1095" s="1"/>
  <c r="T11" i="1095"/>
  <c r="P14" i="1095"/>
  <c r="P18" i="1095"/>
  <c r="P22" i="1095"/>
  <c r="P26" i="1095"/>
  <c r="P30" i="1095"/>
  <c r="P34" i="1095"/>
  <c r="Q14" i="1114" l="1"/>
  <c r="P15" i="1114"/>
  <c r="Q15" i="1114" s="1"/>
  <c r="Q30" i="1114"/>
  <c r="P31" i="1114"/>
  <c r="Q31" i="1114" s="1"/>
  <c r="Q26" i="1114"/>
  <c r="P27" i="1114"/>
  <c r="Q27" i="1114" s="1"/>
  <c r="A9" i="1114"/>
  <c r="A10" i="1114" s="1"/>
  <c r="A11" i="1114" s="1"/>
  <c r="A12" i="1114" s="1"/>
  <c r="A13" i="1114" s="1"/>
  <c r="A14" i="1114" s="1"/>
  <c r="A15" i="1114" s="1"/>
  <c r="A16" i="1114" s="1"/>
  <c r="A17" i="1114" s="1"/>
  <c r="A18" i="1114" s="1"/>
  <c r="A19" i="1114" s="1"/>
  <c r="A20" i="1114" s="1"/>
  <c r="A21" i="1114" s="1"/>
  <c r="A22" i="1114" s="1"/>
  <c r="A23" i="1114" s="1"/>
  <c r="A24" i="1114" s="1"/>
  <c r="A25" i="1114" s="1"/>
  <c r="A26" i="1114" s="1"/>
  <c r="A27" i="1114" s="1"/>
  <c r="A28" i="1114" s="1"/>
  <c r="A29" i="1114" s="1"/>
  <c r="A30" i="1114" s="1"/>
  <c r="A31" i="1114" s="1"/>
  <c r="A32" i="1114" s="1"/>
  <c r="A33" i="1114" s="1"/>
  <c r="A34" i="1114" s="1"/>
  <c r="A35" i="1114" s="1"/>
  <c r="A36" i="1114" s="1"/>
  <c r="A37" i="1114" s="1"/>
  <c r="A38" i="1114" s="1"/>
  <c r="A39" i="1114" s="1"/>
  <c r="D1" i="1114"/>
  <c r="Q22" i="1114"/>
  <c r="P23" i="1114"/>
  <c r="Q23" i="1114" s="1"/>
  <c r="Q34" i="1114"/>
  <c r="P35" i="1114"/>
  <c r="Q35" i="1114" s="1"/>
  <c r="Q18" i="1114"/>
  <c r="P19" i="1114"/>
  <c r="Q19" i="1114" s="1"/>
  <c r="Q26" i="1112"/>
  <c r="P27" i="1112"/>
  <c r="Q27" i="1112" s="1"/>
  <c r="A9" i="1112"/>
  <c r="A10" i="1112" s="1"/>
  <c r="A11" i="1112" s="1"/>
  <c r="A12" i="1112" s="1"/>
  <c r="A13" i="1112" s="1"/>
  <c r="A14" i="1112" s="1"/>
  <c r="A15" i="1112" s="1"/>
  <c r="A16" i="1112" s="1"/>
  <c r="A17" i="1112" s="1"/>
  <c r="A18" i="1112" s="1"/>
  <c r="A19" i="1112" s="1"/>
  <c r="A20" i="1112" s="1"/>
  <c r="A21" i="1112" s="1"/>
  <c r="A22" i="1112" s="1"/>
  <c r="A23" i="1112" s="1"/>
  <c r="A24" i="1112" s="1"/>
  <c r="A25" i="1112" s="1"/>
  <c r="A26" i="1112" s="1"/>
  <c r="A27" i="1112" s="1"/>
  <c r="A28" i="1112" s="1"/>
  <c r="A29" i="1112" s="1"/>
  <c r="A30" i="1112" s="1"/>
  <c r="A31" i="1112" s="1"/>
  <c r="A32" i="1112" s="1"/>
  <c r="A33" i="1112" s="1"/>
  <c r="A34" i="1112" s="1"/>
  <c r="A35" i="1112" s="1"/>
  <c r="A36" i="1112" s="1"/>
  <c r="A37" i="1112" s="1"/>
  <c r="A38" i="1112" s="1"/>
  <c r="A39" i="1112" s="1"/>
  <c r="D1" i="1112"/>
  <c r="Q30" i="1112"/>
  <c r="P31" i="1112"/>
  <c r="Q31" i="1112" s="1"/>
  <c r="Q22" i="1112"/>
  <c r="P23" i="1112"/>
  <c r="Q23" i="1112" s="1"/>
  <c r="Q14" i="1112"/>
  <c r="P15" i="1112"/>
  <c r="Q15" i="1112" s="1"/>
  <c r="Q34" i="1112"/>
  <c r="P35" i="1112"/>
  <c r="Q35" i="1112" s="1"/>
  <c r="Q18" i="1112"/>
  <c r="P19" i="1112"/>
  <c r="Q19" i="1112" s="1"/>
  <c r="Q30" i="1111"/>
  <c r="P31" i="1111"/>
  <c r="Q31" i="1111" s="1"/>
  <c r="Q14" i="1111"/>
  <c r="P15" i="1111"/>
  <c r="Q15" i="1111" s="1"/>
  <c r="Q26" i="1111"/>
  <c r="P27" i="1111"/>
  <c r="Q27" i="1111" s="1"/>
  <c r="A9" i="1111"/>
  <c r="A10" i="1111" s="1"/>
  <c r="A11" i="1111" s="1"/>
  <c r="A12" i="1111" s="1"/>
  <c r="A13" i="1111" s="1"/>
  <c r="A14" i="1111" s="1"/>
  <c r="A15" i="1111" s="1"/>
  <c r="A16" i="1111" s="1"/>
  <c r="A17" i="1111" s="1"/>
  <c r="A18" i="1111" s="1"/>
  <c r="A19" i="1111" s="1"/>
  <c r="A20" i="1111" s="1"/>
  <c r="A21" i="1111" s="1"/>
  <c r="A22" i="1111" s="1"/>
  <c r="A23" i="1111" s="1"/>
  <c r="A24" i="1111" s="1"/>
  <c r="A25" i="1111" s="1"/>
  <c r="A26" i="1111" s="1"/>
  <c r="A27" i="1111" s="1"/>
  <c r="A28" i="1111" s="1"/>
  <c r="A29" i="1111" s="1"/>
  <c r="A30" i="1111" s="1"/>
  <c r="A31" i="1111" s="1"/>
  <c r="A32" i="1111" s="1"/>
  <c r="A33" i="1111" s="1"/>
  <c r="A34" i="1111" s="1"/>
  <c r="A35" i="1111" s="1"/>
  <c r="A36" i="1111" s="1"/>
  <c r="A37" i="1111" s="1"/>
  <c r="A38" i="1111" s="1"/>
  <c r="A39" i="1111" s="1"/>
  <c r="D1" i="1111"/>
  <c r="Q22" i="1111"/>
  <c r="P23" i="1111"/>
  <c r="Q23" i="1111" s="1"/>
  <c r="Q34" i="1111"/>
  <c r="P35" i="1111"/>
  <c r="Q35" i="1111" s="1"/>
  <c r="Q18" i="1111"/>
  <c r="P19" i="1111"/>
  <c r="Q19" i="1111" s="1"/>
  <c r="Q14" i="1110"/>
  <c r="P15" i="1110"/>
  <c r="Q15" i="1110" s="1"/>
  <c r="Q26" i="1110"/>
  <c r="P27" i="1110"/>
  <c r="Q27" i="1110" s="1"/>
  <c r="Q22" i="1110"/>
  <c r="P23" i="1110"/>
  <c r="Q23" i="1110" s="1"/>
  <c r="Q30" i="1110"/>
  <c r="P31" i="1110"/>
  <c r="Q31" i="1110" s="1"/>
  <c r="A9" i="1110"/>
  <c r="A10" i="1110" s="1"/>
  <c r="A11" i="1110" s="1"/>
  <c r="A12" i="1110" s="1"/>
  <c r="A13" i="1110" s="1"/>
  <c r="A14" i="1110" s="1"/>
  <c r="A15" i="1110" s="1"/>
  <c r="A16" i="1110" s="1"/>
  <c r="A17" i="1110" s="1"/>
  <c r="A18" i="1110" s="1"/>
  <c r="A19" i="1110" s="1"/>
  <c r="A20" i="1110" s="1"/>
  <c r="A21" i="1110" s="1"/>
  <c r="A22" i="1110" s="1"/>
  <c r="A23" i="1110" s="1"/>
  <c r="A24" i="1110" s="1"/>
  <c r="A25" i="1110" s="1"/>
  <c r="A26" i="1110" s="1"/>
  <c r="A27" i="1110" s="1"/>
  <c r="A28" i="1110" s="1"/>
  <c r="A29" i="1110" s="1"/>
  <c r="A30" i="1110" s="1"/>
  <c r="A31" i="1110" s="1"/>
  <c r="A32" i="1110" s="1"/>
  <c r="A33" i="1110" s="1"/>
  <c r="A34" i="1110" s="1"/>
  <c r="A35" i="1110" s="1"/>
  <c r="A36" i="1110" s="1"/>
  <c r="A37" i="1110" s="1"/>
  <c r="A38" i="1110" s="1"/>
  <c r="A39" i="1110" s="1"/>
  <c r="D1" i="1110"/>
  <c r="Q34" i="1110"/>
  <c r="P35" i="1110"/>
  <c r="Q35" i="1110" s="1"/>
  <c r="Q18" i="1110"/>
  <c r="P19" i="1110"/>
  <c r="Q19" i="1110" s="1"/>
  <c r="Q4" i="1110"/>
  <c r="P5" i="1110"/>
  <c r="Q5" i="1110" s="1"/>
  <c r="W5" i="1109"/>
  <c r="W4" i="1109"/>
  <c r="F4" i="1109"/>
  <c r="G4" i="1109" s="1"/>
  <c r="H4" i="1109" s="1"/>
  <c r="I4" i="1109" s="1"/>
  <c r="C16" i="1109" s="1"/>
  <c r="D16" i="1109" s="1"/>
  <c r="E16" i="1109" s="1"/>
  <c r="F16" i="1109" s="1"/>
  <c r="G16" i="1109" s="1"/>
  <c r="H16" i="1109" s="1"/>
  <c r="I16" i="1109" s="1"/>
  <c r="C28" i="1109" s="1"/>
  <c r="D28" i="1109" s="1"/>
  <c r="E28" i="1109" s="1"/>
  <c r="F28" i="1109" s="1"/>
  <c r="G28" i="1109" s="1"/>
  <c r="H28" i="1109" s="1"/>
  <c r="I28" i="1109" s="1"/>
  <c r="C40" i="1109" s="1"/>
  <c r="D40" i="1109" s="1"/>
  <c r="E40" i="1109" s="1"/>
  <c r="F40" i="1109" s="1"/>
  <c r="G40" i="1109" s="1"/>
  <c r="H40" i="1109" s="1"/>
  <c r="I40" i="1109" s="1"/>
  <c r="C52" i="1109" s="1"/>
  <c r="D52" i="1109" s="1"/>
  <c r="E52" i="1109" s="1"/>
  <c r="F52" i="1109" s="1"/>
  <c r="G52" i="1109" s="1"/>
  <c r="H52" i="1109" s="1"/>
  <c r="I52" i="1109" s="1"/>
  <c r="C64" i="1109" s="1"/>
  <c r="D64" i="1109" s="1"/>
  <c r="E64" i="1109" s="1"/>
  <c r="F64" i="1109" s="1"/>
  <c r="G64" i="1109" s="1"/>
  <c r="H64" i="1109" s="1"/>
  <c r="I64" i="1109" s="1"/>
  <c r="Q30" i="1102"/>
  <c r="P31" i="1102"/>
  <c r="Q31" i="1102" s="1"/>
  <c r="Q14" i="1102"/>
  <c r="P15" i="1102"/>
  <c r="Q15" i="1102" s="1"/>
  <c r="Q26" i="1102"/>
  <c r="P27" i="1102"/>
  <c r="Q27" i="1102" s="1"/>
  <c r="A9" i="1102"/>
  <c r="A10" i="1102" s="1"/>
  <c r="A11" i="1102" s="1"/>
  <c r="A12" i="1102" s="1"/>
  <c r="A13" i="1102" s="1"/>
  <c r="A14" i="1102" s="1"/>
  <c r="A15" i="1102" s="1"/>
  <c r="A16" i="1102" s="1"/>
  <c r="A17" i="1102" s="1"/>
  <c r="A18" i="1102" s="1"/>
  <c r="A19" i="1102" s="1"/>
  <c r="A20" i="1102" s="1"/>
  <c r="A21" i="1102" s="1"/>
  <c r="A22" i="1102" s="1"/>
  <c r="A23" i="1102" s="1"/>
  <c r="A24" i="1102" s="1"/>
  <c r="A25" i="1102" s="1"/>
  <c r="A26" i="1102" s="1"/>
  <c r="A27" i="1102" s="1"/>
  <c r="A28" i="1102" s="1"/>
  <c r="A29" i="1102" s="1"/>
  <c r="A30" i="1102" s="1"/>
  <c r="A31" i="1102" s="1"/>
  <c r="A32" i="1102" s="1"/>
  <c r="A33" i="1102" s="1"/>
  <c r="A34" i="1102" s="1"/>
  <c r="A35" i="1102" s="1"/>
  <c r="A36" i="1102" s="1"/>
  <c r="A37" i="1102" s="1"/>
  <c r="A38" i="1102" s="1"/>
  <c r="A39" i="1102" s="1"/>
  <c r="D1" i="1102"/>
  <c r="Q22" i="1102"/>
  <c r="P23" i="1102"/>
  <c r="Q23" i="1102" s="1"/>
  <c r="Q34" i="1102"/>
  <c r="P35" i="1102"/>
  <c r="Q35" i="1102" s="1"/>
  <c r="Q18" i="1102"/>
  <c r="P19" i="1102"/>
  <c r="Q19" i="1102" s="1"/>
  <c r="Q34" i="1095"/>
  <c r="P35" i="1095"/>
  <c r="Q35" i="1095" s="1"/>
  <c r="Q18" i="1095"/>
  <c r="P19" i="1095"/>
  <c r="Q19" i="1095" s="1"/>
  <c r="Q4" i="1095"/>
  <c r="P5" i="1095"/>
  <c r="Q5" i="1095" s="1"/>
  <c r="Q30" i="1095"/>
  <c r="P31" i="1095"/>
  <c r="Q31" i="1095" s="1"/>
  <c r="Q26" i="1095"/>
  <c r="P27" i="1095"/>
  <c r="Q27" i="1095" s="1"/>
  <c r="A9" i="1095"/>
  <c r="A10" i="1095" s="1"/>
  <c r="A11" i="1095" s="1"/>
  <c r="A12" i="1095" s="1"/>
  <c r="A13" i="1095" s="1"/>
  <c r="A14" i="1095" s="1"/>
  <c r="A15" i="1095" s="1"/>
  <c r="A16" i="1095" s="1"/>
  <c r="A17" i="1095" s="1"/>
  <c r="A18" i="1095" s="1"/>
  <c r="A19" i="1095" s="1"/>
  <c r="A20" i="1095" s="1"/>
  <c r="A21" i="1095" s="1"/>
  <c r="A22" i="1095" s="1"/>
  <c r="A23" i="1095" s="1"/>
  <c r="A24" i="1095" s="1"/>
  <c r="A25" i="1095" s="1"/>
  <c r="A26" i="1095" s="1"/>
  <c r="A27" i="1095" s="1"/>
  <c r="A28" i="1095" s="1"/>
  <c r="A29" i="1095" s="1"/>
  <c r="A30" i="1095" s="1"/>
  <c r="A31" i="1095" s="1"/>
  <c r="A32" i="1095" s="1"/>
  <c r="A33" i="1095" s="1"/>
  <c r="A34" i="1095" s="1"/>
  <c r="A35" i="1095" s="1"/>
  <c r="A36" i="1095" s="1"/>
  <c r="A37" i="1095" s="1"/>
  <c r="A38" i="1095" s="1"/>
  <c r="A39" i="1095" s="1"/>
  <c r="D1" i="1095"/>
  <c r="Q14" i="1095"/>
  <c r="P15" i="1095"/>
  <c r="Q15" i="1095" s="1"/>
  <c r="Q22" i="1095"/>
  <c r="P23" i="1095"/>
  <c r="Q23" i="1095" s="1"/>
  <c r="Y4" i="1109"/>
  <c r="Y2" i="1109"/>
  <c r="Y3" i="1109" l="1"/>
  <c r="Y5" i="1109"/>
</calcChain>
</file>

<file path=xl/sharedStrings.xml><?xml version="1.0" encoding="utf-8"?>
<sst xmlns="http://schemas.openxmlformats.org/spreadsheetml/2006/main" count="846" uniqueCount="211">
  <si>
    <t>活動
内容</t>
    <rPh sb="0" eb="2">
      <t>カツドウ</t>
    </rPh>
    <rPh sb="3" eb="5">
      <t>ナイヨウ</t>
    </rPh>
    <phoneticPr fontId="1"/>
  </si>
  <si>
    <t>担当班</t>
    <rPh sb="0" eb="2">
      <t>タントウ</t>
    </rPh>
    <rPh sb="2" eb="3">
      <t>ハン</t>
    </rPh>
    <phoneticPr fontId="1"/>
  </si>
  <si>
    <t>専任班</t>
    <rPh sb="0" eb="2">
      <t>センニン</t>
    </rPh>
    <rPh sb="2" eb="3">
      <t>ハン</t>
    </rPh>
    <phoneticPr fontId="1"/>
  </si>
  <si>
    <t>対象者</t>
    <rPh sb="0" eb="3">
      <t>タイショウシャ</t>
    </rPh>
    <phoneticPr fontId="1"/>
  </si>
  <si>
    <t>会員</t>
    <rPh sb="0" eb="2">
      <t>カイイン</t>
    </rPh>
    <phoneticPr fontId="1"/>
  </si>
  <si>
    <t>備考</t>
    <rPh sb="0" eb="2">
      <t>ビコウ</t>
    </rPh>
    <phoneticPr fontId="1"/>
  </si>
  <si>
    <t>支給テキスト使用</t>
    <rPh sb="6" eb="8">
      <t>シヨウ</t>
    </rPh>
    <phoneticPr fontId="1"/>
  </si>
  <si>
    <t>場所</t>
    <rPh sb="0" eb="2">
      <t>バショ</t>
    </rPh>
    <phoneticPr fontId="1"/>
  </si>
  <si>
    <t>パソボラ会議</t>
    <rPh sb="4" eb="6">
      <t>カイギ</t>
    </rPh>
    <phoneticPr fontId="1"/>
  </si>
  <si>
    <t>成人の日 (1月第2月曜日)</t>
  </si>
  <si>
    <t>春分の日</t>
  </si>
  <si>
    <t>昭和の日 (4/29)</t>
  </si>
  <si>
    <t>憲法記念日 (5/3)</t>
  </si>
  <si>
    <t>みどりの日 (5/4)</t>
  </si>
  <si>
    <t>こどもの日 (5/5)</t>
  </si>
  <si>
    <t>海の日 (7月第3月曜日)</t>
  </si>
  <si>
    <t>敬老の日 (9月第3月曜日)</t>
  </si>
  <si>
    <t>秋分の日</t>
  </si>
  <si>
    <t>文化の日 (11/3)</t>
  </si>
  <si>
    <t>勤労感謝の日 (11/23)</t>
  </si>
  <si>
    <t>振替休日 (元旦)</t>
  </si>
  <si>
    <t>振替休日 (成人の日)</t>
  </si>
  <si>
    <t>振替休日 (建国記念の日)</t>
  </si>
  <si>
    <t>振替休日 (春分の日)</t>
  </si>
  <si>
    <t>振替休日 (昭和の日)</t>
  </si>
  <si>
    <t>振替休日 (憲法記念日)</t>
  </si>
  <si>
    <t>振替休日 (みどりの日)</t>
  </si>
  <si>
    <t>振替休日 (こどもの日)</t>
  </si>
  <si>
    <t>振替休日 (海の日)</t>
  </si>
  <si>
    <t>振替休日 (敬老の日)</t>
  </si>
  <si>
    <t>振替休日 (秋分の日)</t>
  </si>
  <si>
    <t>振替休日 (文化の日)</t>
  </si>
  <si>
    <t>振替休日 (勤労感謝の日)</t>
  </si>
  <si>
    <t>振替休日 (天皇誕生日)</t>
  </si>
  <si>
    <t>正月</t>
    <rPh sb="0" eb="2">
      <t>ショウガツ</t>
    </rPh>
    <phoneticPr fontId="1"/>
  </si>
  <si>
    <t>WG他</t>
    <rPh sb="2" eb="3">
      <t>ホカ</t>
    </rPh>
    <phoneticPr fontId="1"/>
  </si>
  <si>
    <r>
      <t>指定課題
任意課題</t>
    </r>
    <r>
      <rPr>
        <b/>
        <sz val="12"/>
        <color indexed="10"/>
        <rFont val="ＭＳ Ｐゴシック"/>
        <family val="3"/>
        <charset val="128"/>
      </rPr>
      <t/>
    </r>
    <rPh sb="0" eb="2">
      <t>シテイ</t>
    </rPh>
    <rPh sb="2" eb="4">
      <t>カダイ</t>
    </rPh>
    <rPh sb="5" eb="7">
      <t>ニンイ</t>
    </rPh>
    <rPh sb="7" eb="9">
      <t>カダイ</t>
    </rPh>
    <phoneticPr fontId="1"/>
  </si>
  <si>
    <t>特定課題</t>
    <rPh sb="0" eb="2">
      <t>トクテイ</t>
    </rPh>
    <rPh sb="2" eb="4">
      <t>カダイ</t>
    </rPh>
    <phoneticPr fontId="1"/>
  </si>
  <si>
    <t>福祉施設
パソコン教室</t>
    <rPh sb="0" eb="2">
      <t>フクシ</t>
    </rPh>
    <rPh sb="2" eb="4">
      <t>シセツ</t>
    </rPh>
    <rPh sb="9" eb="11">
      <t>キョウシツ</t>
    </rPh>
    <phoneticPr fontId="1"/>
  </si>
  <si>
    <t>勉強会</t>
    <rPh sb="0" eb="2">
      <t>ベンキョウ</t>
    </rPh>
    <phoneticPr fontId="1"/>
  </si>
  <si>
    <t>A班</t>
    <rPh sb="1" eb="2">
      <t>ハン</t>
    </rPh>
    <phoneticPr fontId="1"/>
  </si>
  <si>
    <t>C班</t>
    <rPh sb="1" eb="2">
      <t>ハン</t>
    </rPh>
    <phoneticPr fontId="1"/>
  </si>
  <si>
    <t>B班</t>
    <rPh sb="1" eb="2">
      <t>ハン</t>
    </rPh>
    <phoneticPr fontId="1"/>
  </si>
  <si>
    <t>D班</t>
    <rPh sb="1" eb="2">
      <t>ハン</t>
    </rPh>
    <phoneticPr fontId="1"/>
  </si>
  <si>
    <t>新年</t>
    <rPh sb="0" eb="2">
      <t>シンネン</t>
    </rPh>
    <phoneticPr fontId="1"/>
  </si>
  <si>
    <t>若葉会・交流会</t>
    <rPh sb="0" eb="3">
      <t>ワカバカイ</t>
    </rPh>
    <rPh sb="4" eb="7">
      <t>コウリュウカイ</t>
    </rPh>
    <phoneticPr fontId="1"/>
  </si>
  <si>
    <t>B班・WG</t>
    <rPh sb="1" eb="2">
      <t>ハン</t>
    </rPh>
    <phoneticPr fontId="1"/>
  </si>
  <si>
    <t>団体交流室　　　　　Ⅰ＆Ⅱ</t>
    <rPh sb="0" eb="2">
      <t>ダンタイ</t>
    </rPh>
    <rPh sb="2" eb="4">
      <t>コウリュウ</t>
    </rPh>
    <rPh sb="4" eb="5">
      <t>シツ</t>
    </rPh>
    <phoneticPr fontId="1"/>
  </si>
  <si>
    <t>団体交流室　　　Ⅰ＆Ⅱ</t>
    <rPh sb="0" eb="2">
      <t>ダンタイ</t>
    </rPh>
    <rPh sb="2" eb="4">
      <t>コウリュウ</t>
    </rPh>
    <rPh sb="4" eb="5">
      <t>シツ</t>
    </rPh>
    <phoneticPr fontId="1"/>
  </si>
  <si>
    <t>シート名=</t>
    <rPh sb="3" eb="4">
      <t>メイ</t>
    </rPh>
    <phoneticPr fontId="1"/>
  </si>
  <si>
    <t>シート月=</t>
    <rPh sb="3" eb="4">
      <t>ツキ</t>
    </rPh>
    <phoneticPr fontId="1"/>
  </si>
  <si>
    <t>ファイル名=</t>
    <rPh sb="4" eb="5">
      <t>メイ</t>
    </rPh>
    <phoneticPr fontId="1"/>
  </si>
  <si>
    <t>シート初日=</t>
    <rPh sb="3" eb="5">
      <t>ショニチ</t>
    </rPh>
    <phoneticPr fontId="1"/>
  </si>
  <si>
    <t>山の日（8/1１）</t>
    <rPh sb="0" eb="1">
      <t>ヤマ</t>
    </rPh>
    <rPh sb="2" eb="3">
      <t>ヒ</t>
    </rPh>
    <phoneticPr fontId="1"/>
  </si>
  <si>
    <t>A班・WG</t>
    <rPh sb="1" eb="2">
      <t>ハン</t>
    </rPh>
    <phoneticPr fontId="1"/>
  </si>
  <si>
    <t>C班・WG</t>
    <rPh sb="1" eb="2">
      <t>ハン</t>
    </rPh>
    <phoneticPr fontId="1"/>
  </si>
  <si>
    <t>D班・WG</t>
    <rPh sb="1" eb="2">
      <t>ハン</t>
    </rPh>
    <phoneticPr fontId="1"/>
  </si>
  <si>
    <t>初級１  
9:30～12:30</t>
    <rPh sb="0" eb="2">
      <t>ショキュウ</t>
    </rPh>
    <phoneticPr fontId="1"/>
  </si>
  <si>
    <t>初級2  
9:30～12:30</t>
    <rPh sb="0" eb="2">
      <t>ショキュウ</t>
    </rPh>
    <phoneticPr fontId="1"/>
  </si>
  <si>
    <t>初級3  
9:30～12:30</t>
    <rPh sb="0" eb="2">
      <t>ショキュウ</t>
    </rPh>
    <phoneticPr fontId="1"/>
  </si>
  <si>
    <t>初級４  
9:30～12:30</t>
    <rPh sb="0" eb="2">
      <t>ショキュウ</t>
    </rPh>
    <phoneticPr fontId="1"/>
  </si>
  <si>
    <t>初級5 
9:30～12:30</t>
    <rPh sb="0" eb="2">
      <t>ショキュウ</t>
    </rPh>
    <phoneticPr fontId="1"/>
  </si>
  <si>
    <t>初級6  
9:30～12:30</t>
    <rPh sb="0" eb="2">
      <t>ショキュウ</t>
    </rPh>
    <phoneticPr fontId="1"/>
  </si>
  <si>
    <t>活用1  
13:30～16:30</t>
    <rPh sb="0" eb="2">
      <t>カツヨウ</t>
    </rPh>
    <phoneticPr fontId="1"/>
  </si>
  <si>
    <t>活用2  
13:30～16:30</t>
    <rPh sb="0" eb="2">
      <t>カツヨウ</t>
    </rPh>
    <phoneticPr fontId="1"/>
  </si>
  <si>
    <t>活用3  
13:30～16:30</t>
    <rPh sb="0" eb="2">
      <t>カツヨウ</t>
    </rPh>
    <phoneticPr fontId="1"/>
  </si>
  <si>
    <t>活用4  
13:30～16:30</t>
    <rPh sb="0" eb="2">
      <t>カツヨウ</t>
    </rPh>
    <phoneticPr fontId="1"/>
  </si>
  <si>
    <t>活用5  
13:30～16:30</t>
    <rPh sb="0" eb="2">
      <t>カツヨウ</t>
    </rPh>
    <phoneticPr fontId="1"/>
  </si>
  <si>
    <t>活用6  
13:30～16:30</t>
    <rPh sb="0" eb="2">
      <t>カツヨウ</t>
    </rPh>
    <phoneticPr fontId="1"/>
  </si>
  <si>
    <t>その他</t>
    <phoneticPr fontId="1"/>
  </si>
  <si>
    <t>元旦 (1/1)</t>
    <phoneticPr fontId="1"/>
  </si>
  <si>
    <t>建国記念の日 (2/14)</t>
    <phoneticPr fontId="1"/>
  </si>
  <si>
    <t>カルガモの会 
13:00～15:00</t>
    <phoneticPr fontId="1"/>
  </si>
  <si>
    <t>若葉会 
9:30～12:00</t>
    <phoneticPr fontId="1"/>
  </si>
  <si>
    <t>学習会 
13:30～16:30</t>
    <phoneticPr fontId="1"/>
  </si>
  <si>
    <t xml:space="preserve">  ￪  終了後 
メンテナンス</t>
    <phoneticPr fontId="1"/>
  </si>
  <si>
    <t>運営委員会 
9:30～12:00</t>
    <phoneticPr fontId="20"/>
  </si>
  <si>
    <t>生活支援C 
14:00～16:00</t>
    <phoneticPr fontId="1"/>
  </si>
  <si>
    <t>振替休日（山の日）</t>
  </si>
  <si>
    <t>スポーツの日 (10月第2月曜日)</t>
    <phoneticPr fontId="1"/>
  </si>
  <si>
    <t>天皇誕生日 (2/23)</t>
    <phoneticPr fontId="1"/>
  </si>
  <si>
    <t>初級講座・活用講座・若葉会・交流会</t>
    <rPh sb="0" eb="4">
      <t>ショキュウコウザ</t>
    </rPh>
    <rPh sb="5" eb="7">
      <t>カツヨウ</t>
    </rPh>
    <rPh sb="7" eb="9">
      <t>コウザ</t>
    </rPh>
    <rPh sb="10" eb="12">
      <t>ワカバ</t>
    </rPh>
    <rPh sb="12" eb="13">
      <t>カイ</t>
    </rPh>
    <rPh sb="14" eb="17">
      <t>コウリュウカイ</t>
    </rPh>
    <phoneticPr fontId="1"/>
  </si>
  <si>
    <t>四役会 
10:00～12:00</t>
    <phoneticPr fontId="20"/>
  </si>
  <si>
    <t>1週</t>
    <rPh sb="1" eb="2">
      <t>シュウ</t>
    </rPh>
    <phoneticPr fontId="1"/>
  </si>
  <si>
    <t>2週</t>
    <rPh sb="1" eb="2">
      <t>シュウ</t>
    </rPh>
    <phoneticPr fontId="1"/>
  </si>
  <si>
    <t>3週</t>
    <rPh sb="1" eb="2">
      <t>シュウ</t>
    </rPh>
    <phoneticPr fontId="1"/>
  </si>
  <si>
    <t>4週</t>
    <rPh sb="1" eb="2">
      <t>シュウ</t>
    </rPh>
    <phoneticPr fontId="1"/>
  </si>
  <si>
    <t>5週</t>
    <rPh sb="1" eb="2">
      <t>シュウ</t>
    </rPh>
    <phoneticPr fontId="1"/>
  </si>
  <si>
    <t>6週</t>
    <rPh sb="1" eb="2">
      <t>シュウ</t>
    </rPh>
    <phoneticPr fontId="1"/>
  </si>
  <si>
    <t>値</t>
    <rPh sb="0" eb="1">
      <t>アタイ</t>
    </rPh>
    <phoneticPr fontId="1"/>
  </si>
  <si>
    <t>1週午前</t>
    <rPh sb="1" eb="2">
      <t>シュウ</t>
    </rPh>
    <rPh sb="2" eb="4">
      <t>ゴゼン</t>
    </rPh>
    <phoneticPr fontId="1"/>
  </si>
  <si>
    <t>1週午後</t>
    <rPh sb="1" eb="2">
      <t>シュウ</t>
    </rPh>
    <rPh sb="2" eb="4">
      <t>ゴゴ</t>
    </rPh>
    <phoneticPr fontId="1"/>
  </si>
  <si>
    <t>2週午前</t>
    <rPh sb="1" eb="2">
      <t>シュウ</t>
    </rPh>
    <phoneticPr fontId="1"/>
  </si>
  <si>
    <t>2週午後</t>
    <rPh sb="1" eb="2">
      <t>シュウ</t>
    </rPh>
    <phoneticPr fontId="1"/>
  </si>
  <si>
    <t>3週午前</t>
    <rPh sb="1" eb="2">
      <t>シュウ</t>
    </rPh>
    <phoneticPr fontId="1"/>
  </si>
  <si>
    <t>3週午後</t>
    <rPh sb="1" eb="2">
      <t>シュウ</t>
    </rPh>
    <phoneticPr fontId="1"/>
  </si>
  <si>
    <t>4週午前</t>
    <rPh sb="1" eb="2">
      <t>シュウ</t>
    </rPh>
    <phoneticPr fontId="1"/>
  </si>
  <si>
    <t>4週午後</t>
    <rPh sb="1" eb="2">
      <t>シュウ</t>
    </rPh>
    <phoneticPr fontId="1"/>
  </si>
  <si>
    <t>5週午前</t>
    <rPh sb="1" eb="2">
      <t>シュウ</t>
    </rPh>
    <phoneticPr fontId="1"/>
  </si>
  <si>
    <t>5週午後</t>
    <rPh sb="1" eb="2">
      <t>シュウ</t>
    </rPh>
    <phoneticPr fontId="1"/>
  </si>
  <si>
    <t>6週午前</t>
    <rPh sb="1" eb="2">
      <t>シュウ</t>
    </rPh>
    <phoneticPr fontId="1"/>
  </si>
  <si>
    <t>6週午後</t>
    <rPh sb="1" eb="2">
      <t>シュウ</t>
    </rPh>
    <phoneticPr fontId="1"/>
  </si>
  <si>
    <t>週初セル</t>
    <rPh sb="0" eb="1">
      <t>シュウ</t>
    </rPh>
    <rPh sb="1" eb="2">
      <t>ハジ</t>
    </rPh>
    <phoneticPr fontId="1"/>
  </si>
  <si>
    <t>末日</t>
    <rPh sb="0" eb="1">
      <t>マツ</t>
    </rPh>
    <rPh sb="1" eb="2">
      <t>ビ</t>
    </rPh>
    <phoneticPr fontId="1"/>
  </si>
  <si>
    <t>表の最終行番号</t>
    <rPh sb="2" eb="4">
      <t>サイシュウ</t>
    </rPh>
    <rPh sb="4" eb="7">
      <t>ギョウバンゴウ</t>
    </rPh>
    <phoneticPr fontId="1"/>
  </si>
  <si>
    <t>週初行+1</t>
    <rPh sb="0" eb="1">
      <t>シュウ</t>
    </rPh>
    <rPh sb="1" eb="2">
      <t>ハジ</t>
    </rPh>
    <rPh sb="2" eb="3">
      <t>ギョウ</t>
    </rPh>
    <phoneticPr fontId="1"/>
  </si>
  <si>
    <t>週名</t>
    <rPh sb="0" eb="1">
      <t>シュウ</t>
    </rPh>
    <rPh sb="1" eb="2">
      <t>メイ</t>
    </rPh>
    <phoneticPr fontId="1"/>
  </si>
  <si>
    <t>行1</t>
    <rPh sb="0" eb="1">
      <t>ギョウ</t>
    </rPh>
    <phoneticPr fontId="1"/>
  </si>
  <si>
    <t>行2</t>
    <rPh sb="0" eb="1">
      <t>ギョウ</t>
    </rPh>
    <phoneticPr fontId="1"/>
  </si>
  <si>
    <t>行3</t>
    <rPh sb="0" eb="1">
      <t>ギョウ</t>
    </rPh>
    <phoneticPr fontId="1"/>
  </si>
  <si>
    <t>行4</t>
    <rPh sb="0" eb="1">
      <t>ギョウ</t>
    </rPh>
    <phoneticPr fontId="1"/>
  </si>
  <si>
    <t>行5</t>
    <rPh sb="0" eb="1">
      <t>ギョウ</t>
    </rPh>
    <phoneticPr fontId="1"/>
  </si>
  <si>
    <t>行6</t>
    <rPh sb="0" eb="1">
      <t>ギョウ</t>
    </rPh>
    <phoneticPr fontId="1"/>
  </si>
  <si>
    <t>1日の曜日コード</t>
    <rPh sb="1" eb="2">
      <t>ニチ</t>
    </rPh>
    <rPh sb="3" eb="5">
      <t>ヨウビ</t>
    </rPh>
    <phoneticPr fontId="1"/>
  </si>
  <si>
    <t>表の最終セル</t>
    <rPh sb="2" eb="4">
      <t>サイシュウ</t>
    </rPh>
    <phoneticPr fontId="1"/>
  </si>
  <si>
    <t>行1半</t>
    <phoneticPr fontId="1"/>
  </si>
  <si>
    <t>行1</t>
    <phoneticPr fontId="1"/>
  </si>
  <si>
    <t>行2半</t>
    <rPh sb="0" eb="1">
      <t>ギョウ</t>
    </rPh>
    <phoneticPr fontId="1"/>
  </si>
  <si>
    <t>行2</t>
    <phoneticPr fontId="1"/>
  </si>
  <si>
    <t>行3半</t>
    <rPh sb="0" eb="1">
      <t>ギョウ</t>
    </rPh>
    <rPh sb="2" eb="3">
      <t>ハン</t>
    </rPh>
    <phoneticPr fontId="1"/>
  </si>
  <si>
    <t>行4半</t>
    <rPh sb="0" eb="1">
      <t>ギョウ</t>
    </rPh>
    <rPh sb="2" eb="3">
      <t>ハン</t>
    </rPh>
    <phoneticPr fontId="1"/>
  </si>
  <si>
    <t>行5半</t>
    <rPh sb="0" eb="1">
      <t>ギョウ</t>
    </rPh>
    <phoneticPr fontId="1"/>
  </si>
  <si>
    <t>行6半</t>
    <rPh sb="0" eb="1">
      <t>ギョウ</t>
    </rPh>
    <phoneticPr fontId="1"/>
  </si>
  <si>
    <t>週終行</t>
    <rPh sb="0" eb="1">
      <t>シュウ</t>
    </rPh>
    <rPh sb="1" eb="2">
      <t>オワ</t>
    </rPh>
    <rPh sb="2" eb="3">
      <t>ギョウ</t>
    </rPh>
    <phoneticPr fontId="1"/>
  </si>
  <si>
    <t>1日の曜日</t>
    <rPh sb="1" eb="2">
      <t>ニチ</t>
    </rPh>
    <rPh sb="3" eb="5">
      <t>ヨウビ</t>
    </rPh>
    <phoneticPr fontId="1"/>
  </si>
  <si>
    <t>表の最終行番号</t>
    <rPh sb="0" eb="1">
      <t>ヒョウ</t>
    </rPh>
    <rPh sb="2" eb="5">
      <t>サイシュウギョウ</t>
    </rPh>
    <rPh sb="5" eb="7">
      <t>バンゴウ</t>
    </rPh>
    <phoneticPr fontId="1"/>
  </si>
  <si>
    <t>週終行-1</t>
    <rPh sb="0" eb="1">
      <t>シュウ</t>
    </rPh>
    <rPh sb="1" eb="2">
      <t>オワ</t>
    </rPh>
    <rPh sb="2" eb="3">
      <t>ギョウ</t>
    </rPh>
    <phoneticPr fontId="1"/>
  </si>
  <si>
    <t>AM</t>
    <phoneticPr fontId="1"/>
  </si>
  <si>
    <t>週終セル</t>
    <rPh sb="0" eb="1">
      <t>シュウ</t>
    </rPh>
    <rPh sb="1" eb="2">
      <t>オワ</t>
    </rPh>
    <phoneticPr fontId="1"/>
  </si>
  <si>
    <t>週数</t>
    <rPh sb="0" eb="2">
      <t>シュウスウ</t>
    </rPh>
    <phoneticPr fontId="1"/>
  </si>
  <si>
    <t>表の最終セル</t>
    <rPh sb="0" eb="1">
      <t>ヒョウ</t>
    </rPh>
    <rPh sb="2" eb="4">
      <t>サイシュウ</t>
    </rPh>
    <phoneticPr fontId="1"/>
  </si>
  <si>
    <t>PM</t>
  </si>
  <si>
    <t>行1半</t>
    <rPh sb="0" eb="1">
      <t>ギョウ</t>
    </rPh>
    <rPh sb="2" eb="3">
      <t>ハン</t>
    </rPh>
    <phoneticPr fontId="1"/>
  </si>
  <si>
    <t>PM</t>
    <phoneticPr fontId="1"/>
  </si>
  <si>
    <t>行2半</t>
    <phoneticPr fontId="1"/>
  </si>
  <si>
    <t>行3半</t>
    <phoneticPr fontId="1"/>
  </si>
  <si>
    <t>行4半</t>
    <phoneticPr fontId="1"/>
  </si>
  <si>
    <t>行4</t>
    <phoneticPr fontId="1"/>
  </si>
  <si>
    <t>行5半</t>
    <phoneticPr fontId="1"/>
  </si>
  <si>
    <t>AM</t>
  </si>
  <si>
    <t>行6半</t>
    <phoneticPr fontId="1"/>
  </si>
  <si>
    <t>初級講座</t>
    <rPh sb="0" eb="4">
      <t>ショキュウコウザ</t>
    </rPh>
    <phoneticPr fontId="1"/>
  </si>
  <si>
    <t>活用講座</t>
    <rPh sb="0" eb="2">
      <t>カツヨウ</t>
    </rPh>
    <rPh sb="2" eb="4">
      <t>コウザ</t>
    </rPh>
    <phoneticPr fontId="1"/>
  </si>
  <si>
    <t>コース
初級講座受講者</t>
    <rPh sb="4" eb="6">
      <t>ショキュウ</t>
    </rPh>
    <rPh sb="6" eb="8">
      <t>コウザ</t>
    </rPh>
    <rPh sb="8" eb="11">
      <t>ジュコウシャ</t>
    </rPh>
    <phoneticPr fontId="1"/>
  </si>
  <si>
    <t>コース
初級講座修了者</t>
    <rPh sb="4" eb="8">
      <t>ショキュウコウザ</t>
    </rPh>
    <rPh sb="8" eb="10">
      <t>シュウリョウ</t>
    </rPh>
    <rPh sb="10" eb="11">
      <t>シャ</t>
    </rPh>
    <phoneticPr fontId="1"/>
  </si>
  <si>
    <t>会員及び
活用講座修了者</t>
    <rPh sb="0" eb="2">
      <t>カイイン</t>
    </rPh>
    <rPh sb="2" eb="3">
      <t>オヨ</t>
    </rPh>
    <rPh sb="5" eb="7">
      <t>カツヨウ</t>
    </rPh>
    <rPh sb="7" eb="9">
      <t>コウザ</t>
    </rPh>
    <rPh sb="9" eb="12">
      <t>シュウリョウシャ</t>
    </rPh>
    <phoneticPr fontId="1"/>
  </si>
  <si>
    <t>学習会 
Web
13:30～16:30</t>
    <phoneticPr fontId="1"/>
  </si>
  <si>
    <t>お楽しみクラブ 
Web
13:30～16:30</t>
    <rPh sb="1" eb="2">
      <t>タノ</t>
    </rPh>
    <phoneticPr fontId="1"/>
  </si>
  <si>
    <t>テキストWG 
Web
9:30～12：00</t>
    <phoneticPr fontId="1"/>
  </si>
  <si>
    <t>世話人会 
Web
9:30～12:00</t>
    <phoneticPr fontId="20"/>
  </si>
  <si>
    <t>テキストWG 
9:30～12：00</t>
    <phoneticPr fontId="1"/>
  </si>
  <si>
    <t>四役会 
Web
10:00～12:00</t>
    <phoneticPr fontId="1"/>
  </si>
  <si>
    <t>運営委員会 
Web
9:30～12:00</t>
    <phoneticPr fontId="20"/>
  </si>
  <si>
    <t>運営委員会 
(Web)</t>
    <rPh sb="0" eb="2">
      <t>ウンエイ</t>
    </rPh>
    <rPh sb="2" eb="4">
      <t>イイン</t>
    </rPh>
    <rPh sb="4" eb="5">
      <t>カイ</t>
    </rPh>
    <phoneticPr fontId="1"/>
  </si>
  <si>
    <t>世話人会 
9:30～12:00</t>
    <phoneticPr fontId="20"/>
  </si>
  <si>
    <t>カレンダーシート用</t>
    <rPh sb="8" eb="9">
      <t>ヨウ</t>
    </rPh>
    <phoneticPr fontId="20"/>
  </si>
  <si>
    <t>振替休日 (スポーツの日)</t>
    <phoneticPr fontId="1"/>
  </si>
  <si>
    <t>皇太子即位日(2019/5/1)</t>
    <phoneticPr fontId="1"/>
  </si>
  <si>
    <t>国民の休日 (2019/4/30)</t>
    <phoneticPr fontId="1"/>
  </si>
  <si>
    <t>国民の休日 (2019/5/2)</t>
    <phoneticPr fontId="1"/>
  </si>
  <si>
    <t>即位礼正殿の儀(2019/10/22)</t>
    <phoneticPr fontId="1"/>
  </si>
  <si>
    <t>HP講習会 
Web
13:30～16:30</t>
    <phoneticPr fontId="1"/>
  </si>
  <si>
    <t>希望の家 
14:00～15:00</t>
    <phoneticPr fontId="20"/>
  </si>
  <si>
    <t>機器WG 
（団交室）</t>
    <rPh sb="0" eb="2">
      <t>キキ</t>
    </rPh>
    <rPh sb="7" eb="9">
      <t>ダンコウ</t>
    </rPh>
    <rPh sb="9" eb="10">
      <t>シツ</t>
    </rPh>
    <phoneticPr fontId="1"/>
  </si>
  <si>
    <t>カルガモの会</t>
    <phoneticPr fontId="1"/>
  </si>
  <si>
    <t>交流会 
13:30～16:30</t>
    <phoneticPr fontId="20"/>
  </si>
  <si>
    <t>機器WG 
9:30～12:30</t>
    <phoneticPr fontId="1"/>
  </si>
  <si>
    <t>生活支援C</t>
    <rPh sb="0" eb="2">
      <t>セイカツ</t>
    </rPh>
    <rPh sb="2" eb="4">
      <t>シエン</t>
    </rPh>
    <phoneticPr fontId="1"/>
  </si>
  <si>
    <t>B班　PM</t>
    <rPh sb="1" eb="2">
      <t>ハン</t>
    </rPh>
    <phoneticPr fontId="1"/>
  </si>
  <si>
    <t>イオン 
黄色いレシート
キャンペーン</t>
    <phoneticPr fontId="20"/>
  </si>
  <si>
    <t>広報WG 
9:40～12：00</t>
    <phoneticPr fontId="1"/>
  </si>
  <si>
    <t>HP講習会 
13:30～16:30</t>
    <phoneticPr fontId="1"/>
  </si>
  <si>
    <t>機器WG 
13:30～16:30</t>
    <phoneticPr fontId="1"/>
  </si>
  <si>
    <t>HP講習会 
（Web）</t>
    <rPh sb="2" eb="5">
      <t>コウシュウカイ</t>
    </rPh>
    <phoneticPr fontId="1"/>
  </si>
  <si>
    <t>世話人会 
(Web)</t>
    <phoneticPr fontId="1"/>
  </si>
  <si>
    <t>テキストWG 
（Web）</t>
    <phoneticPr fontId="1"/>
  </si>
  <si>
    <t>広報WG 
（団交室）</t>
    <rPh sb="0" eb="2">
      <t>コウホウ</t>
    </rPh>
    <rPh sb="7" eb="8">
      <t>ダン</t>
    </rPh>
    <rPh sb="8" eb="9">
      <t>コウ</t>
    </rPh>
    <rPh sb="9" eb="10">
      <t>シツ</t>
    </rPh>
    <phoneticPr fontId="1"/>
  </si>
  <si>
    <t>交流会 
9:30～12:30</t>
    <phoneticPr fontId="20"/>
  </si>
  <si>
    <t>サロンすみれ 
(Web)</t>
    <phoneticPr fontId="1"/>
  </si>
  <si>
    <t>姉妹塾 
(Web)</t>
    <rPh sb="0" eb="2">
      <t>シマイ</t>
    </rPh>
    <rPh sb="2" eb="3">
      <t>ジュク</t>
    </rPh>
    <phoneticPr fontId="1"/>
  </si>
  <si>
    <t>はなもも会
（保土ケ谷CP）</t>
    <rPh sb="4" eb="5">
      <t>カイ</t>
    </rPh>
    <rPh sb="7" eb="11">
      <t>ホドガヤ</t>
    </rPh>
    <phoneticPr fontId="1"/>
  </si>
  <si>
    <t>ひだまり 
(保土ケ谷)</t>
    <rPh sb="7" eb="11">
      <t>ホドガヤ</t>
    </rPh>
    <phoneticPr fontId="1"/>
  </si>
  <si>
    <t>火曜ｸﾗﾌﾞ 
13:30～16:30</t>
    <phoneticPr fontId="1"/>
  </si>
  <si>
    <t>希望の家</t>
    <phoneticPr fontId="1"/>
  </si>
  <si>
    <t>広報WG 
9:30～12：00</t>
    <phoneticPr fontId="1"/>
  </si>
  <si>
    <t>イオン黄色いレシート 
キャンペーン</t>
    <rPh sb="3" eb="5">
      <t>キイロ</t>
    </rPh>
    <phoneticPr fontId="1"/>
  </si>
  <si>
    <t>お楽しみクラブ 
13:30～16:30</t>
    <rPh sb="1" eb="2">
      <t>タノ</t>
    </rPh>
    <phoneticPr fontId="1"/>
  </si>
  <si>
    <t>代表 AM 対面</t>
    <rPh sb="0" eb="2">
      <t>ダイヒョウ</t>
    </rPh>
    <rPh sb="6" eb="8">
      <t>タイメン</t>
    </rPh>
    <phoneticPr fontId="1"/>
  </si>
  <si>
    <t>D班　AM</t>
    <rPh sb="1" eb="2">
      <t>ハン</t>
    </rPh>
    <phoneticPr fontId="1"/>
  </si>
  <si>
    <t>さくら＆ひだまり
(Web)</t>
    <phoneticPr fontId="1"/>
  </si>
  <si>
    <t>HP相談会 
Web
13:30～16:30</t>
    <phoneticPr fontId="1"/>
  </si>
  <si>
    <t>代表 AM 点字</t>
    <rPh sb="0" eb="2">
      <t>ダイヒョウ</t>
    </rPh>
    <rPh sb="6" eb="8">
      <t>テンジ</t>
    </rPh>
    <phoneticPr fontId="1"/>
  </si>
  <si>
    <t>C班　AM 対面</t>
    <rPh sb="1" eb="2">
      <t>ハン</t>
    </rPh>
    <rPh sb="6" eb="8">
      <t>タイメン</t>
    </rPh>
    <phoneticPr fontId="1"/>
  </si>
  <si>
    <t>総　　会 
(公会堂会議室) 
9:45～12:00</t>
    <phoneticPr fontId="1"/>
  </si>
  <si>
    <t>火曜ｸﾗﾌﾞ 
Web 
13:30～16:30</t>
    <phoneticPr fontId="1"/>
  </si>
  <si>
    <t>交流会 
Web
13:30～16:30</t>
    <phoneticPr fontId="20"/>
  </si>
  <si>
    <t>たちばな会 
(Web)</t>
    <rPh sb="4" eb="5">
      <t>カイ</t>
    </rPh>
    <phoneticPr fontId="1"/>
  </si>
  <si>
    <t>B班　AM・PM</t>
    <rPh sb="1" eb="2">
      <t>ハン</t>
    </rPh>
    <phoneticPr fontId="1"/>
  </si>
  <si>
    <t>副代表 PM 多目</t>
    <rPh sb="0" eb="1">
      <t>フク</t>
    </rPh>
    <rPh sb="1" eb="3">
      <t>ダイヒョウ</t>
    </rPh>
    <rPh sb="7" eb="8">
      <t>タ</t>
    </rPh>
    <rPh sb="8" eb="9">
      <t>モク</t>
    </rPh>
    <phoneticPr fontId="1"/>
  </si>
  <si>
    <t>副代表 PM点字⇒</t>
    <rPh sb="0" eb="1">
      <t>フク</t>
    </rPh>
    <rPh sb="1" eb="3">
      <t>ダイヒョウ</t>
    </rPh>
    <rPh sb="6" eb="8">
      <t>テンジ</t>
    </rPh>
    <phoneticPr fontId="1"/>
  </si>
  <si>
    <t>初級（B班）
（団交室）</t>
    <rPh sb="0" eb="2">
      <t>ショキュウ</t>
    </rPh>
    <rPh sb="4" eb="5">
      <t>ハン</t>
    </rPh>
    <rPh sb="8" eb="9">
      <t>ダン</t>
    </rPh>
    <rPh sb="9" eb="10">
      <t>コウ</t>
    </rPh>
    <rPh sb="10" eb="11">
      <t>シツ</t>
    </rPh>
    <phoneticPr fontId="1"/>
  </si>
  <si>
    <t>若葉会（C班） 
(団交室)</t>
    <rPh sb="0" eb="2">
      <t>ワカバ</t>
    </rPh>
    <rPh sb="2" eb="3">
      <t>カイ</t>
    </rPh>
    <rPh sb="10" eb="12">
      <t>ダンコウ</t>
    </rPh>
    <rPh sb="12" eb="13">
      <t>シツ</t>
    </rPh>
    <phoneticPr fontId="1"/>
  </si>
  <si>
    <t>活用（D班）
（団交室）</t>
    <rPh sb="0" eb="2">
      <t>カツヨウ</t>
    </rPh>
    <rPh sb="4" eb="5">
      <t>ハン</t>
    </rPh>
    <rPh sb="8" eb="9">
      <t>ダン</t>
    </rPh>
    <rPh sb="9" eb="10">
      <t>コウ</t>
    </rPh>
    <rPh sb="10" eb="11">
      <t>シツ</t>
    </rPh>
    <phoneticPr fontId="1"/>
  </si>
  <si>
    <t>学習会（A班） 
(団交室&amp;Web)</t>
    <rPh sb="0" eb="2">
      <t>ガクシュウ</t>
    </rPh>
    <rPh sb="2" eb="3">
      <t>カイ</t>
    </rPh>
    <rPh sb="5" eb="6">
      <t>ハン</t>
    </rPh>
    <rPh sb="10" eb="12">
      <t>ダンコウ</t>
    </rPh>
    <rPh sb="12" eb="13">
      <t>シツ</t>
    </rPh>
    <phoneticPr fontId="1"/>
  </si>
  <si>
    <t>交流会（C班） 
(団交室)</t>
    <phoneticPr fontId="1"/>
  </si>
  <si>
    <t>お楽しみクラブ
(Web)</t>
    <rPh sb="1" eb="2">
      <t>タノ</t>
    </rPh>
    <phoneticPr fontId="1"/>
  </si>
  <si>
    <t>四役会 
（Web)</t>
    <rPh sb="0" eb="1">
      <t>ヨン</t>
    </rPh>
    <rPh sb="1" eb="3">
      <t>ヤクカイ</t>
    </rPh>
    <phoneticPr fontId="1"/>
  </si>
  <si>
    <t>D班　AM →</t>
    <rPh sb="1" eb="2">
      <t>ハン</t>
    </rPh>
    <phoneticPr fontId="1"/>
  </si>
  <si>
    <t>D班　PM</t>
    <rPh sb="1" eb="2">
      <t>ハン</t>
    </rPh>
    <phoneticPr fontId="1"/>
  </si>
  <si>
    <t xml:space="preserve">特別講座                          </t>
    <rPh sb="0" eb="4">
      <t>トクベツコウザ</t>
    </rPh>
    <phoneticPr fontId="1"/>
  </si>
  <si>
    <t>機器WG 
9:30～16:30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</si>
</sst>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/d;@"/>
    <numFmt numFmtId="177" formatCode="d\ \(aaa\)"/>
    <numFmt numFmtId="178" formatCode="General&quot; 年&quot;"/>
    <numFmt numFmtId="179" formatCode="m&quot; 月度 ほどがや パソボラ 活動予定表&quot;"/>
    <numFmt numFmtId="180" formatCode="yyyy&quot;年&quot;m&quot;月&quot;d&quot;日　訂正&quot;"/>
    <numFmt numFmtId="181" formatCode="aaa"/>
    <numFmt numFmtId="182" formatCode="m&quot;月 カレンダー&quot;"/>
    <numFmt numFmtId="183" formatCode="aaaa"/>
    <numFmt numFmtId="184" formatCode="[$-411]ggge&quot;年&quot;m&quot;月予定表&quot;"/>
    <numFmt numFmtId="185" formatCode="d"/>
  </numFmts>
  <fonts count="6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.5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9.5"/>
      <color rgb="FFFF0000"/>
      <name val="ＭＳ Ｐゴシック"/>
      <family val="3"/>
      <charset val="128"/>
    </font>
    <font>
      <b/>
      <sz val="9.5"/>
      <color indexed="60"/>
      <name val="ＭＳ Ｐゴシック"/>
      <family val="3"/>
      <charset val="128"/>
    </font>
    <font>
      <b/>
      <sz val="9.5"/>
      <color indexed="36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7"/>
      <color rgb="FFFF0000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9933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6"/>
      <name val="ＭＳ Ｐゴシック"/>
      <family val="3"/>
      <charset val="128"/>
    </font>
    <font>
      <b/>
      <sz val="10"/>
      <color indexed="60"/>
      <name val="ＭＳ Ｐゴシック"/>
      <family val="3"/>
      <charset val="128"/>
    </font>
    <font>
      <b/>
      <sz val="9.5"/>
      <color rgb="FF1D76B3"/>
      <name val="ＭＳ Ｐゴシック"/>
      <family val="3"/>
      <charset val="128"/>
    </font>
    <font>
      <b/>
      <sz val="9"/>
      <color theme="5" tint="-0.249977111117893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b/>
      <sz val="9"/>
      <color rgb="FF008000"/>
      <name val="ＭＳ Ｐゴシック"/>
      <family val="3"/>
      <charset val="128"/>
    </font>
    <font>
      <b/>
      <sz val="10"/>
      <color rgb="FF9933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.5"/>
      <color rgb="FF669900"/>
      <name val="ＭＳ Ｐゴシック"/>
      <family val="3"/>
      <charset val="128"/>
    </font>
    <font>
      <b/>
      <sz val="9.5"/>
      <name val="MS UI Gothic"/>
      <family val="3"/>
      <charset val="128"/>
    </font>
    <font>
      <b/>
      <sz val="9.5"/>
      <color indexed="60"/>
      <name val="MS UI Gothic"/>
      <family val="3"/>
      <charset val="128"/>
    </font>
    <font>
      <b/>
      <sz val="9.5"/>
      <color rgb="FFFF0000"/>
      <name val="MS UI Gothic"/>
      <family val="3"/>
      <charset val="128"/>
    </font>
    <font>
      <b/>
      <sz val="9.5"/>
      <color rgb="FF993300"/>
      <name val="MS UI Gothic"/>
      <family val="3"/>
      <charset val="128"/>
    </font>
    <font>
      <b/>
      <sz val="9.5"/>
      <color rgb="FF669900"/>
      <name val="MS UI Gothic"/>
      <family val="3"/>
      <charset val="128"/>
    </font>
    <font>
      <b/>
      <sz val="9.5"/>
      <color indexed="36"/>
      <name val="MS UI Gothic"/>
      <family val="3"/>
      <charset val="128"/>
    </font>
    <font>
      <b/>
      <sz val="10"/>
      <color indexed="12"/>
      <name val="MS UI Gothic"/>
      <family val="3"/>
      <charset val="128"/>
    </font>
    <font>
      <b/>
      <sz val="10"/>
      <color rgb="FF993300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>
      <alignment vertical="center"/>
    </xf>
    <xf numFmtId="0" fontId="6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13" fillId="0" borderId="0" xfId="1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distributed" vertical="center" justifyLastLine="1"/>
      <protection hidden="1"/>
    </xf>
    <xf numFmtId="0" fontId="19" fillId="0" borderId="0" xfId="0" applyFont="1" applyAlignment="1" applyProtection="1">
      <alignment horizontal="distributed" vertical="center" justifyLastLine="1"/>
      <protection hidden="1"/>
    </xf>
    <xf numFmtId="0" fontId="7" fillId="13" borderId="8" xfId="0" applyFont="1" applyFill="1" applyBorder="1" applyAlignment="1" applyProtection="1">
      <alignment horizontal="center" vertical="center" justifyLastLine="1"/>
      <protection locked="0"/>
    </xf>
    <xf numFmtId="0" fontId="0" fillId="0" borderId="3" xfId="0" applyBorder="1" applyProtection="1">
      <alignment vertical="center"/>
      <protection hidden="1"/>
    </xf>
    <xf numFmtId="176" fontId="0" fillId="0" borderId="3" xfId="0" applyNumberFormat="1" applyBorder="1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7" fillId="3" borderId="10" xfId="0" applyFont="1" applyFill="1" applyBorder="1" applyAlignment="1" applyProtection="1">
      <alignment horizontal="distributed" vertical="center" justifyLastLine="1"/>
      <protection locked="0"/>
    </xf>
    <xf numFmtId="0" fontId="7" fillId="3" borderId="6" xfId="0" applyFont="1" applyFill="1" applyBorder="1" applyAlignment="1" applyProtection="1">
      <alignment horizontal="center" vertical="center" justifyLastLine="1"/>
      <protection locked="0"/>
    </xf>
    <xf numFmtId="0" fontId="7" fillId="3" borderId="7" xfId="0" applyFont="1" applyFill="1" applyBorder="1" applyAlignment="1" applyProtection="1">
      <alignment horizontal="center" vertical="center" justifyLastLine="1"/>
      <protection locked="0"/>
    </xf>
    <xf numFmtId="0" fontId="7" fillId="3" borderId="4" xfId="0" applyFont="1" applyFill="1" applyBorder="1" applyAlignment="1" applyProtection="1">
      <alignment horizontal="distributed" vertical="center" justifyLastLine="1"/>
      <protection locked="0"/>
    </xf>
    <xf numFmtId="0" fontId="7" fillId="3" borderId="2" xfId="0" applyFont="1" applyFill="1" applyBorder="1" applyAlignment="1" applyProtection="1">
      <alignment horizontal="distributed" vertical="center" justifyLastLine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 justifyLastLine="1"/>
      <protection locked="0"/>
    </xf>
    <xf numFmtId="0" fontId="7" fillId="3" borderId="25" xfId="0" applyFont="1" applyFill="1" applyBorder="1" applyAlignment="1" applyProtection="1">
      <alignment horizontal="distributed" vertical="center" wrapText="1" justifyLastLine="1"/>
      <protection locked="0"/>
    </xf>
    <xf numFmtId="0" fontId="12" fillId="3" borderId="25" xfId="0" applyFont="1" applyFill="1" applyBorder="1" applyAlignment="1" applyProtection="1">
      <alignment horizontal="distributed" vertical="center" wrapText="1" justifyLastLine="1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distributed" vertical="center" justifyLastLine="1"/>
      <protection hidden="1"/>
    </xf>
    <xf numFmtId="0" fontId="7" fillId="3" borderId="31" xfId="0" applyFont="1" applyFill="1" applyBorder="1" applyAlignment="1" applyProtection="1">
      <alignment horizontal="distributed" vertical="center" justifyLastLine="1"/>
      <protection locked="0"/>
    </xf>
    <xf numFmtId="0" fontId="7" fillId="3" borderId="24" xfId="0" applyFont="1" applyFill="1" applyBorder="1" applyAlignment="1" applyProtection="1">
      <alignment horizontal="distributed" vertical="center" justifyLastLine="1"/>
      <protection locked="0"/>
    </xf>
    <xf numFmtId="0" fontId="7" fillId="3" borderId="30" xfId="0" applyFont="1" applyFill="1" applyBorder="1" applyAlignment="1" applyProtection="1">
      <alignment horizontal="distributed" vertical="center" justifyLastLine="1"/>
      <protection locked="0"/>
    </xf>
    <xf numFmtId="0" fontId="7" fillId="13" borderId="32" xfId="0" applyFont="1" applyFill="1" applyBorder="1" applyAlignment="1" applyProtection="1">
      <alignment horizontal="distributed" vertical="center" justifyLastLine="1"/>
      <protection locked="0"/>
    </xf>
    <xf numFmtId="0" fontId="8" fillId="13" borderId="23" xfId="0" applyFont="1" applyFill="1" applyBorder="1" applyAlignment="1" applyProtection="1">
      <alignment horizontal="distributed" vertical="center" justifyLastLine="1"/>
      <protection locked="0"/>
    </xf>
    <xf numFmtId="0" fontId="8" fillId="13" borderId="23" xfId="0" applyFont="1" applyFill="1" applyBorder="1" applyAlignment="1" applyProtection="1">
      <alignment horizontal="center" vertical="center" wrapText="1"/>
      <protection locked="0"/>
    </xf>
    <xf numFmtId="0" fontId="8" fillId="13" borderId="35" xfId="0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left" vertical="center" justifyLastLine="1"/>
      <protection hidden="1"/>
    </xf>
    <xf numFmtId="14" fontId="0" fillId="0" borderId="3" xfId="0" applyNumberFormat="1" applyBorder="1" applyProtection="1">
      <alignment vertical="center"/>
      <protection hidden="1"/>
    </xf>
    <xf numFmtId="181" fontId="0" fillId="0" borderId="0" xfId="0" applyNumberFormat="1" applyProtection="1">
      <alignment vertical="center"/>
      <protection hidden="1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57" fontId="1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14" fillId="0" borderId="0" xfId="0" applyFont="1">
      <alignment vertical="center"/>
    </xf>
    <xf numFmtId="0" fontId="22" fillId="0" borderId="36" xfId="0" applyFont="1" applyBorder="1">
      <alignment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55" fontId="22" fillId="0" borderId="4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5" fontId="22" fillId="0" borderId="41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8" fontId="14" fillId="0" borderId="19" xfId="0" applyNumberFormat="1" applyFont="1" applyBorder="1" applyAlignment="1">
      <alignment horizontal="center" vertical="center"/>
    </xf>
    <xf numFmtId="182" fontId="26" fillId="0" borderId="19" xfId="0" applyNumberFormat="1" applyFont="1" applyBorder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7" fillId="0" borderId="0" xfId="0" applyFont="1">
      <alignment vertical="center"/>
    </xf>
    <xf numFmtId="0" fontId="25" fillId="0" borderId="42" xfId="0" applyFont="1" applyBorder="1" applyAlignment="1">
      <alignment horizontal="right" vertical="center" justifyLastLine="1"/>
    </xf>
    <xf numFmtId="0" fontId="0" fillId="0" borderId="2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2" fillId="0" borderId="13" xfId="0" applyFont="1" applyBorder="1">
      <alignment vertical="center"/>
    </xf>
    <xf numFmtId="0" fontId="0" fillId="0" borderId="44" xfId="0" applyBorder="1" applyAlignment="1">
      <alignment horizontal="right" vertical="center"/>
    </xf>
    <xf numFmtId="0" fontId="22" fillId="0" borderId="22" xfId="0" applyFont="1" applyBorder="1">
      <alignment vertical="center"/>
    </xf>
    <xf numFmtId="182" fontId="22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28" fillId="14" borderId="3" xfId="0" applyFont="1" applyFill="1" applyBorder="1" applyAlignment="1">
      <alignment horizontal="left" vertical="top" wrapText="1"/>
    </xf>
    <xf numFmtId="183" fontId="29" fillId="2" borderId="3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right" vertical="center" justifyLastLine="1"/>
    </xf>
    <xf numFmtId="0" fontId="0" fillId="0" borderId="4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2" fillId="0" borderId="49" xfId="0" applyFont="1" applyBorder="1">
      <alignment vertical="center"/>
    </xf>
    <xf numFmtId="0" fontId="22" fillId="0" borderId="47" xfId="0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184" fontId="30" fillId="14" borderId="3" xfId="0" applyNumberFormat="1" applyFont="1" applyFill="1" applyBorder="1" applyAlignment="1">
      <alignment horizontal="center" vertical="top" wrapText="1"/>
    </xf>
    <xf numFmtId="0" fontId="22" fillId="0" borderId="46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50" xfId="0" applyFont="1" applyBorder="1" applyAlignment="1">
      <alignment horizontal="right" vertical="center"/>
    </xf>
    <xf numFmtId="0" fontId="25" fillId="0" borderId="51" xfId="0" applyFont="1" applyBorder="1" applyAlignment="1">
      <alignment horizontal="right" vertical="center" justifyLastLine="1"/>
    </xf>
    <xf numFmtId="0" fontId="22" fillId="0" borderId="52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8" fillId="3" borderId="58" xfId="0" applyFont="1" applyFill="1" applyBorder="1" applyAlignment="1">
      <alignment vertical="top" wrapText="1"/>
    </xf>
    <xf numFmtId="0" fontId="25" fillId="0" borderId="0" xfId="0" applyFont="1" applyAlignment="1">
      <alignment horizontal="right" vertical="center" justifyLastLine="1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8" fillId="3" borderId="59" xfId="0" applyFont="1" applyFill="1" applyBorder="1" applyAlignment="1">
      <alignment vertical="top" wrapTex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12" borderId="60" xfId="0" applyFont="1" applyFill="1" applyBorder="1" applyAlignment="1">
      <alignment vertical="top" wrapText="1"/>
    </xf>
    <xf numFmtId="0" fontId="8" fillId="12" borderId="58" xfId="0" applyFont="1" applyFill="1" applyBorder="1" applyAlignment="1">
      <alignment vertical="top" wrapText="1"/>
    </xf>
    <xf numFmtId="0" fontId="8" fillId="12" borderId="5" xfId="0" applyFont="1" applyFill="1" applyBorder="1" applyAlignment="1">
      <alignment vertical="top" wrapText="1"/>
    </xf>
    <xf numFmtId="0" fontId="30" fillId="14" borderId="3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justify"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wrapText="1"/>
    </xf>
    <xf numFmtId="0" fontId="22" fillId="0" borderId="29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0" applyFont="1" applyAlignment="1">
      <alignment horizontal="distributed" vertical="center" justifyLastLine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81" fontId="22" fillId="0" borderId="0" xfId="0" applyNumberFormat="1" applyFont="1">
      <alignment vertical="center"/>
    </xf>
    <xf numFmtId="0" fontId="4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distributed" vertical="center" justifyLastLine="1"/>
    </xf>
    <xf numFmtId="0" fontId="43" fillId="0" borderId="0" xfId="0" applyFont="1">
      <alignment vertical="center"/>
    </xf>
    <xf numFmtId="0" fontId="3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3" fillId="0" borderId="0" xfId="1" applyFont="1" applyAlignment="1" applyProtection="1">
      <alignment horizontal="left" vertical="center"/>
    </xf>
    <xf numFmtId="183" fontId="12" fillId="2" borderId="3" xfId="0" applyNumberFormat="1" applyFont="1" applyFill="1" applyBorder="1" applyAlignment="1">
      <alignment horizontal="center" vertical="center"/>
    </xf>
    <xf numFmtId="183" fontId="7" fillId="2" borderId="3" xfId="0" applyNumberFormat="1" applyFont="1" applyFill="1" applyBorder="1" applyAlignment="1">
      <alignment horizontal="center" vertical="center"/>
    </xf>
    <xf numFmtId="185" fontId="31" fillId="6" borderId="3" xfId="0" applyNumberFormat="1" applyFont="1" applyFill="1" applyBorder="1" applyAlignment="1">
      <alignment horizontal="center" vertical="center" wrapText="1"/>
    </xf>
    <xf numFmtId="185" fontId="32" fillId="11" borderId="3" xfId="0" applyNumberFormat="1" applyFont="1" applyFill="1" applyBorder="1" applyAlignment="1">
      <alignment horizontal="center" vertical="center" wrapText="1"/>
    </xf>
    <xf numFmtId="177" fontId="10" fillId="0" borderId="61" xfId="0" applyNumberFormat="1" applyFont="1" applyBorder="1" applyAlignment="1">
      <alignment horizontal="center" vertical="center"/>
    </xf>
    <xf numFmtId="0" fontId="17" fillId="0" borderId="62" xfId="0" applyFont="1" applyBorder="1" applyAlignment="1" applyProtection="1">
      <alignment horizontal="center" vertical="center" wrapText="1"/>
      <protection locked="0"/>
    </xf>
    <xf numFmtId="0" fontId="17" fillId="0" borderId="63" xfId="0" applyFont="1" applyBorder="1" applyAlignment="1" applyProtection="1">
      <alignment horizontal="center" vertical="center" wrapText="1"/>
      <protection locked="0"/>
    </xf>
    <xf numFmtId="177" fontId="10" fillId="0" borderId="64" xfId="0" applyNumberFormat="1" applyFont="1" applyBorder="1" applyAlignment="1">
      <alignment horizontal="center" vertical="center"/>
    </xf>
    <xf numFmtId="0" fontId="17" fillId="0" borderId="65" xfId="0" applyFont="1" applyBorder="1" applyAlignment="1" applyProtection="1">
      <alignment horizontal="center" vertical="center" wrapText="1"/>
      <protection locked="0"/>
    </xf>
    <xf numFmtId="0" fontId="17" fillId="0" borderId="66" xfId="0" applyFont="1" applyBorder="1" applyAlignment="1" applyProtection="1">
      <alignment horizontal="center" vertical="center" wrapText="1"/>
      <protection locked="0"/>
    </xf>
    <xf numFmtId="177" fontId="10" fillId="12" borderId="61" xfId="0" applyNumberFormat="1" applyFont="1" applyFill="1" applyBorder="1" applyAlignment="1">
      <alignment horizontal="center" vertical="center"/>
    </xf>
    <xf numFmtId="0" fontId="10" fillId="0" borderId="62" xfId="0" applyFont="1" applyBorder="1" applyAlignment="1" applyProtection="1">
      <alignment horizontal="center" vertical="center" wrapText="1" justifyLastLine="1"/>
      <protection locked="0"/>
    </xf>
    <xf numFmtId="0" fontId="8" fillId="3" borderId="23" xfId="0" applyFont="1" applyFill="1" applyBorder="1" applyAlignment="1">
      <alignment vertical="top" wrapText="1"/>
    </xf>
    <xf numFmtId="0" fontId="10" fillId="5" borderId="62" xfId="0" applyFont="1" applyFill="1" applyBorder="1" applyAlignment="1" applyProtection="1">
      <alignment horizontal="center" vertical="center" wrapText="1" justifyLastLine="1"/>
      <protection locked="0"/>
    </xf>
    <xf numFmtId="0" fontId="11" fillId="5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11" borderId="62" xfId="0" applyFont="1" applyFill="1" applyBorder="1" applyAlignment="1" applyProtection="1">
      <alignment horizontal="center" vertical="center" wrapText="1"/>
      <protection locked="0"/>
    </xf>
    <xf numFmtId="0" fontId="10" fillId="2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7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8" borderId="62" xfId="0" applyFont="1" applyFill="1" applyBorder="1" applyAlignment="1" applyProtection="1">
      <alignment horizontal="center" vertical="center" wrapText="1" justifyLastLine="1"/>
      <protection locked="0"/>
    </xf>
    <xf numFmtId="0" fontId="11" fillId="7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9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10" borderId="62" xfId="0" applyFont="1" applyFill="1" applyBorder="1" applyAlignment="1" applyProtection="1">
      <alignment horizontal="center" vertical="center" wrapText="1"/>
      <protection locked="0"/>
    </xf>
    <xf numFmtId="0" fontId="11" fillId="9" borderId="62" xfId="0" applyFont="1" applyFill="1" applyBorder="1" applyAlignment="1" applyProtection="1">
      <alignment horizontal="center" vertical="center" wrapText="1" justifyLastLine="1"/>
      <protection locked="0"/>
    </xf>
    <xf numFmtId="0" fontId="18" fillId="0" borderId="62" xfId="0" applyFont="1" applyBorder="1" applyAlignment="1" applyProtection="1">
      <alignment horizontal="center" vertical="center" wrapText="1" justifyLastLine="1"/>
      <protection locked="0"/>
    </xf>
    <xf numFmtId="177" fontId="10" fillId="0" borderId="67" xfId="0" applyNumberFormat="1" applyFont="1" applyBorder="1" applyAlignment="1">
      <alignment horizontal="center" vertical="center"/>
    </xf>
    <xf numFmtId="0" fontId="17" fillId="0" borderId="68" xfId="0" applyFont="1" applyBorder="1" applyAlignment="1" applyProtection="1">
      <alignment horizontal="center" vertical="center" wrapText="1"/>
      <protection locked="0"/>
    </xf>
    <xf numFmtId="0" fontId="17" fillId="0" borderId="69" xfId="0" applyFont="1" applyBorder="1" applyAlignment="1" applyProtection="1">
      <alignment horizontal="center" vertical="center" wrapText="1"/>
      <protection locked="0"/>
    </xf>
    <xf numFmtId="0" fontId="17" fillId="0" borderId="62" xfId="0" applyFont="1" applyBorder="1" applyAlignment="1" applyProtection="1">
      <alignment horizontal="center" vertical="center" wrapText="1" justifyLastLine="1"/>
      <protection locked="0"/>
    </xf>
    <xf numFmtId="185" fontId="32" fillId="4" borderId="3" xfId="0" applyNumberFormat="1" applyFont="1" applyFill="1" applyBorder="1" applyAlignment="1">
      <alignment horizontal="center" vertical="center" wrapText="1"/>
    </xf>
    <xf numFmtId="0" fontId="10" fillId="9" borderId="62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hidden="1"/>
    </xf>
    <xf numFmtId="0" fontId="53" fillId="0" borderId="3" xfId="0" applyFont="1" applyBorder="1" applyProtection="1">
      <alignment vertical="center"/>
      <protection hidden="1"/>
    </xf>
    <xf numFmtId="176" fontId="53" fillId="0" borderId="3" xfId="0" applyNumberFormat="1" applyFont="1" applyBorder="1" applyProtection="1">
      <alignment vertical="center"/>
      <protection hidden="1"/>
    </xf>
    <xf numFmtId="0" fontId="10" fillId="20" borderId="62" xfId="0" applyFont="1" applyFill="1" applyBorder="1" applyAlignment="1" applyProtection="1">
      <alignment horizontal="center" vertical="center" wrapText="1" justifyLastLine="1"/>
      <protection locked="0"/>
    </xf>
    <xf numFmtId="0" fontId="10" fillId="4" borderId="62" xfId="0" applyFont="1" applyFill="1" applyBorder="1" applyAlignment="1" applyProtection="1">
      <alignment horizontal="center" vertical="center" wrapText="1" justifyLastLine="1"/>
      <protection locked="0"/>
    </xf>
    <xf numFmtId="0" fontId="8" fillId="19" borderId="59" xfId="0" applyFont="1" applyFill="1" applyBorder="1" applyAlignment="1">
      <alignment horizontal="center" vertical="top" wrapText="1"/>
    </xf>
    <xf numFmtId="185" fontId="31" fillId="5" borderId="59" xfId="0" applyNumberFormat="1" applyFont="1" applyFill="1" applyBorder="1" applyAlignment="1">
      <alignment horizontal="center" vertical="center" wrapText="1"/>
    </xf>
    <xf numFmtId="185" fontId="32" fillId="4" borderId="59" xfId="0" applyNumberFormat="1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vertical="top" wrapText="1"/>
    </xf>
    <xf numFmtId="0" fontId="7" fillId="13" borderId="5" xfId="0" applyFont="1" applyFill="1" applyBorder="1" applyAlignment="1" applyProtection="1">
      <alignment horizontal="center" vertical="center" wrapText="1" justifyLastLine="1"/>
      <protection locked="0"/>
    </xf>
    <xf numFmtId="185" fontId="31" fillId="5" borderId="3" xfId="0" applyNumberFormat="1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vertical="center" wrapText="1"/>
    </xf>
    <xf numFmtId="0" fontId="10" fillId="0" borderId="63" xfId="0" applyFont="1" applyBorder="1" applyAlignment="1">
      <alignment horizontal="center" vertical="center"/>
    </xf>
    <xf numFmtId="0" fontId="11" fillId="21" borderId="63" xfId="0" applyFont="1" applyFill="1" applyBorder="1" applyAlignment="1" applyProtection="1">
      <alignment horizontal="center" vertical="center" wrapText="1" justifyLastLine="1"/>
      <protection locked="0"/>
    </xf>
    <xf numFmtId="0" fontId="11" fillId="10" borderId="62" xfId="0" applyFont="1" applyFill="1" applyBorder="1" applyAlignment="1" applyProtection="1">
      <alignment horizontal="center" vertical="center" wrapText="1"/>
      <protection locked="0"/>
    </xf>
    <xf numFmtId="0" fontId="11" fillId="5" borderId="65" xfId="0" applyFont="1" applyFill="1" applyBorder="1" applyAlignment="1" applyProtection="1">
      <alignment horizontal="center" vertical="center" wrapText="1" justifyLastLine="1"/>
      <protection locked="0"/>
    </xf>
    <xf numFmtId="0" fontId="33" fillId="15" borderId="6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horizontal="center" vertical="center" wrapText="1"/>
    </xf>
    <xf numFmtId="0" fontId="33" fillId="15" borderId="4" xfId="0" applyFont="1" applyFill="1" applyBorder="1" applyAlignment="1">
      <alignment horizontal="center" vertical="center" wrapText="1"/>
    </xf>
    <xf numFmtId="0" fontId="33" fillId="16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33" fillId="16" borderId="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5" fillId="15" borderId="6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10" fillId="5" borderId="65" xfId="0" applyFont="1" applyFill="1" applyBorder="1" applyAlignment="1" applyProtection="1">
      <alignment horizontal="center" vertical="center" wrapText="1" justifyLastLine="1"/>
      <protection locked="0"/>
    </xf>
    <xf numFmtId="0" fontId="54" fillId="15" borderId="6" xfId="0" applyFont="1" applyFill="1" applyBorder="1" applyAlignment="1">
      <alignment horizontal="center" vertical="center" wrapText="1"/>
    </xf>
    <xf numFmtId="0" fontId="10" fillId="22" borderId="62" xfId="0" applyFont="1" applyFill="1" applyBorder="1" applyAlignment="1" applyProtection="1">
      <alignment horizontal="center" vertical="center" wrapText="1" justifyLastLine="1"/>
      <protection locked="0"/>
    </xf>
    <xf numFmtId="0" fontId="11" fillId="6" borderId="62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33" fillId="15" borderId="70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16" borderId="70" xfId="0" applyFont="1" applyFill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3" fillId="16" borderId="60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1" fillId="13" borderId="23" xfId="0" applyFont="1" applyFill="1" applyBorder="1" applyAlignment="1" applyProtection="1">
      <alignment horizontal="distributed" vertical="center" justifyLastLine="1"/>
      <protection locked="0"/>
    </xf>
    <xf numFmtId="0" fontId="17" fillId="0" borderId="65" xfId="0" applyFont="1" applyBorder="1" applyAlignment="1" applyProtection="1">
      <alignment horizontal="center" vertical="center" wrapText="1" justifyLastLine="1"/>
      <protection locked="0"/>
    </xf>
    <xf numFmtId="0" fontId="54" fillId="0" borderId="4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5" fillId="15" borderId="6" xfId="0" applyFont="1" applyFill="1" applyBorder="1" applyAlignment="1">
      <alignment horizontal="center" vertical="center" wrapText="1"/>
    </xf>
    <xf numFmtId="0" fontId="56" fillId="15" borderId="6" xfId="0" applyFont="1" applyFill="1" applyBorder="1" applyAlignment="1">
      <alignment horizontal="center" vertical="center" wrapText="1"/>
    </xf>
    <xf numFmtId="0" fontId="57" fillId="15" borderId="6" xfId="0" applyFont="1" applyFill="1" applyBorder="1" applyAlignment="1">
      <alignment horizontal="center" vertical="center" wrapText="1"/>
    </xf>
    <xf numFmtId="0" fontId="58" fillId="15" borderId="6" xfId="0" applyFont="1" applyFill="1" applyBorder="1" applyAlignment="1">
      <alignment horizontal="center" vertical="center" wrapText="1"/>
    </xf>
    <xf numFmtId="0" fontId="55" fillId="15" borderId="4" xfId="0" applyFont="1" applyFill="1" applyBorder="1" applyAlignment="1">
      <alignment horizontal="center" vertical="center" wrapText="1"/>
    </xf>
    <xf numFmtId="0" fontId="59" fillId="15" borderId="4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10" fillId="23" borderId="62" xfId="0" applyFont="1" applyFill="1" applyBorder="1" applyAlignment="1" applyProtection="1">
      <alignment horizontal="center" vertical="center" wrapText="1" justifyLastLine="1"/>
      <protection locked="0"/>
    </xf>
    <xf numFmtId="180" fontId="16" fillId="0" borderId="1" xfId="0" applyNumberFormat="1" applyFont="1" applyBorder="1" applyAlignment="1" applyProtection="1">
      <alignment horizontal="right" vertical="center"/>
      <protection locked="0"/>
    </xf>
    <xf numFmtId="0" fontId="7" fillId="13" borderId="11" xfId="0" applyFont="1" applyFill="1" applyBorder="1" applyAlignment="1" applyProtection="1">
      <alignment horizontal="distributed" vertical="center" wrapText="1" justifyLastLine="1"/>
      <protection locked="0"/>
    </xf>
    <xf numFmtId="0" fontId="7" fillId="13" borderId="12" xfId="0" applyFont="1" applyFill="1" applyBorder="1" applyAlignment="1" applyProtection="1">
      <alignment horizontal="distributed" vertical="center" justifyLastLine="1"/>
      <protection locked="0"/>
    </xf>
    <xf numFmtId="0" fontId="7" fillId="13" borderId="13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27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14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9" xfId="0" applyFont="1" applyFill="1" applyBorder="1" applyAlignment="1" applyProtection="1">
      <alignment horizontal="center" vertical="center" justifyLastLine="1"/>
      <protection locked="0"/>
    </xf>
    <xf numFmtId="0" fontId="7" fillId="13" borderId="5" xfId="0" applyFont="1" applyFill="1" applyBorder="1" applyAlignment="1" applyProtection="1">
      <alignment horizontal="center" vertical="center" justifyLastLine="1"/>
      <protection locked="0"/>
    </xf>
    <xf numFmtId="0" fontId="7" fillId="13" borderId="9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5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15" xfId="0" applyFont="1" applyFill="1" applyBorder="1" applyAlignment="1" applyProtection="1">
      <alignment horizontal="center" vertical="center"/>
      <protection locked="0"/>
    </xf>
    <xf numFmtId="0" fontId="7" fillId="13" borderId="16" xfId="0" applyFont="1" applyFill="1" applyBorder="1" applyAlignment="1" applyProtection="1">
      <alignment horizontal="center" vertical="center"/>
      <protection locked="0"/>
    </xf>
    <xf numFmtId="0" fontId="7" fillId="13" borderId="17" xfId="0" applyFont="1" applyFill="1" applyBorder="1" applyAlignment="1" applyProtection="1">
      <alignment horizontal="center" vertical="center"/>
      <protection locked="0"/>
    </xf>
    <xf numFmtId="0" fontId="7" fillId="13" borderId="18" xfId="0" applyFont="1" applyFill="1" applyBorder="1" applyAlignment="1" applyProtection="1">
      <alignment horizontal="center" vertical="center"/>
      <protection locked="0"/>
    </xf>
    <xf numFmtId="0" fontId="7" fillId="13" borderId="19" xfId="0" applyFont="1" applyFill="1" applyBorder="1" applyAlignment="1" applyProtection="1">
      <alignment horizontal="center" vertical="center"/>
      <protection locked="0"/>
    </xf>
    <xf numFmtId="0" fontId="7" fillId="13" borderId="20" xfId="0" applyFont="1" applyFill="1" applyBorder="1" applyAlignment="1" applyProtection="1">
      <alignment horizontal="center" vertical="center"/>
      <protection locked="0"/>
    </xf>
    <xf numFmtId="0" fontId="7" fillId="13" borderId="21" xfId="0" applyFont="1" applyFill="1" applyBorder="1" applyAlignment="1" applyProtection="1">
      <alignment horizontal="center" vertical="center" wrapText="1"/>
      <protection locked="0"/>
    </xf>
    <xf numFmtId="0" fontId="7" fillId="13" borderId="22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 justifyLastLine="1"/>
      <protection locked="0"/>
    </xf>
    <xf numFmtId="0" fontId="7" fillId="3" borderId="28" xfId="0" applyFont="1" applyFill="1" applyBorder="1" applyAlignment="1" applyProtection="1">
      <alignment horizontal="center" vertical="center" wrapText="1" justifyLastLine="1"/>
      <protection locked="0"/>
    </xf>
    <xf numFmtId="0" fontId="7" fillId="3" borderId="24" xfId="0" applyFont="1" applyFill="1" applyBorder="1" applyAlignment="1" applyProtection="1">
      <alignment horizontal="distributed" vertical="center" indent="3"/>
      <protection locked="0"/>
    </xf>
    <xf numFmtId="0" fontId="0" fillId="0" borderId="28" xfId="0" applyBorder="1" applyProtection="1">
      <alignment vertical="center"/>
      <protection locked="0"/>
    </xf>
    <xf numFmtId="0" fontId="7" fillId="13" borderId="33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29" xfId="0" applyFont="1" applyFill="1" applyBorder="1" applyAlignment="1" applyProtection="1">
      <alignment horizontal="center" vertical="center" wrapText="1" justifyLastLine="1"/>
      <protection locked="0"/>
    </xf>
    <xf numFmtId="0" fontId="7" fillId="13" borderId="34" xfId="0" applyFont="1" applyFill="1" applyBorder="1" applyAlignment="1" applyProtection="1">
      <alignment horizontal="center" vertical="center" wrapText="1" justifyLastLine="1"/>
      <protection locked="0"/>
    </xf>
    <xf numFmtId="179" fontId="4" fillId="0" borderId="0" xfId="0" applyNumberFormat="1" applyFont="1" applyAlignment="1">
      <alignment horizontal="center" vertical="center"/>
    </xf>
    <xf numFmtId="31" fontId="16" fillId="0" borderId="19" xfId="0" applyNumberFormat="1" applyFont="1" applyBorder="1" applyAlignment="1">
      <alignment horizontal="right" vertical="center"/>
    </xf>
    <xf numFmtId="0" fontId="2" fillId="0" borderId="0" xfId="1" applyFont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15"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ill>
        <patternFill>
          <bgColor rgb="FFFF99CC"/>
        </patternFill>
      </fill>
    </dxf>
    <dxf>
      <font>
        <color rgb="FFFF0000"/>
      </font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  <dxf>
      <font>
        <color rgb="FFFF0000"/>
      </font>
      <fill>
        <patternFill>
          <bgColor rgb="FFFFE6FF"/>
        </patternFill>
      </fill>
    </dxf>
  </dxfs>
  <tableStyles count="0" defaultTableStyle="TableStyleMedium9" defaultPivotStyle="PivotStyleLight16"/>
  <colors>
    <mruColors>
      <color rgb="FFFFE1FF"/>
      <color rgb="FFFFE5E5"/>
      <color rgb="FFFFCCCC"/>
      <color rgb="FFFFCCFF"/>
      <color rgb="FFFF99CC"/>
      <color rgb="FFFFFF66"/>
      <color rgb="FFFFFFCC"/>
      <color rgb="FFFFFFBD"/>
      <color rgb="FFF2F2F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6EA3C3-05D4-41A9-AAB5-AB3EE45AE7C8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D933D01-F2CE-418B-B954-359B8A80E237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E02787-FA97-41F2-8E8B-870335521D68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9FAAFB-6031-4C4C-A344-933CE5AAB7E6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85A7F16-D631-4529-A7A6-BC0DDD5AF6A4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95250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40A1DA-CAEF-4707-8229-9618E3478D99}"/>
            </a:ext>
          </a:extLst>
        </xdr:cNvPr>
        <xdr:cNvSpPr txBox="1">
          <a:spLocks noChangeArrowheads="1"/>
        </xdr:cNvSpPr>
      </xdr:nvSpPr>
      <xdr:spPr bwMode="auto">
        <a:xfrm>
          <a:off x="11915775" y="140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koh\Documents\&#12295;&#20107;&#21209;&#23616;\HP&#27963;&#21205;&#20104;&#23450;\new&#12497;&#12477;&#12508;&#12521;\yotei\excel\yotei&#35373;&#23450;.xlsm" TargetMode="External"/><Relationship Id="rId1" Type="http://schemas.openxmlformats.org/officeDocument/2006/relationships/externalLinkPath" Target="yotei&#35373;&#234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ニュー"/>
      <sheetName val="活動項目"/>
      <sheetName val="1月原本"/>
      <sheetName val="1月カレンダー原本"/>
      <sheetName val="3月"/>
      <sheetName val="4月"/>
      <sheetName val="5月"/>
      <sheetName val="6月"/>
      <sheetName val="7月"/>
      <sheetName val="8月"/>
      <sheetName val="4月カレンダー"/>
      <sheetName val="5月カレンダー"/>
    </sheetNames>
    <sheetDataSet>
      <sheetData sheetId="0"/>
      <sheetData sheetId="1">
        <row r="1">
          <cell r="B1" t="str">
            <v>月の活動</v>
          </cell>
          <cell r="D1" t="str">
            <v>カレンダーの活動</v>
          </cell>
        </row>
        <row r="6">
          <cell r="D6" t="str">
            <v>初級（A班）
（団交室）</v>
          </cell>
        </row>
        <row r="7">
          <cell r="D7" t="str">
            <v>初級（B班）
（団交室）</v>
          </cell>
        </row>
        <row r="8">
          <cell r="B8" t="str">
            <v>初級１  
9:30～12:30</v>
          </cell>
          <cell r="D8" t="str">
            <v>初級（C班）
（団交室）</v>
          </cell>
        </row>
        <row r="9">
          <cell r="B9" t="str">
            <v>初級2  
9:30～12:30</v>
          </cell>
          <cell r="D9" t="str">
            <v>初級（D班）
（団交室）</v>
          </cell>
        </row>
        <row r="10">
          <cell r="B10" t="str">
            <v>初級3  
9:30～12:30</v>
          </cell>
        </row>
        <row r="11">
          <cell r="B11" t="str">
            <v>初級４  
9:30～12:30</v>
          </cell>
        </row>
        <row r="12">
          <cell r="B12" t="str">
            <v>初級5 
9:30～12:30</v>
          </cell>
        </row>
        <row r="13">
          <cell r="B13" t="str">
            <v>初級6  
9:30～12:30</v>
          </cell>
        </row>
        <row r="14">
          <cell r="D14" t="str">
            <v>活用（A班）
（団交室）</v>
          </cell>
        </row>
        <row r="15">
          <cell r="D15" t="str">
            <v>活用（B班）
（団交室）</v>
          </cell>
        </row>
        <row r="16">
          <cell r="D16" t="str">
            <v>活用(C班）
（団交室）</v>
          </cell>
        </row>
        <row r="17">
          <cell r="D17" t="str">
            <v>活用（D班）
（団交室）</v>
          </cell>
        </row>
        <row r="18">
          <cell r="D18" t="str">
            <v>若葉会（A班） 
(団交室)</v>
          </cell>
        </row>
        <row r="19">
          <cell r="D19" t="str">
            <v>若葉会（B班） 
(団交室)</v>
          </cell>
        </row>
        <row r="20">
          <cell r="D20" t="str">
            <v>若葉会（C班） 
(団交室)</v>
          </cell>
        </row>
        <row r="21">
          <cell r="B21" t="str">
            <v>活用1  
13:30～16:30</v>
          </cell>
          <cell r="D21" t="str">
            <v>若葉会（D班） 
(団交室)</v>
          </cell>
        </row>
        <row r="22">
          <cell r="B22" t="str">
            <v>活用2  
13:30～16:30</v>
          </cell>
          <cell r="D22" t="str">
            <v>若葉会（A班） 
(団交室Ⅱ＆Ⅲ)</v>
          </cell>
        </row>
        <row r="23">
          <cell r="B23" t="str">
            <v>活用3  
13:30～16:30</v>
          </cell>
          <cell r="D23" t="str">
            <v>若葉会（B班） 
(団交室Ⅱ＆Ⅲ)</v>
          </cell>
        </row>
        <row r="24">
          <cell r="B24" t="str">
            <v>活用4  
13:30～16:30</v>
          </cell>
          <cell r="D24" t="str">
            <v>若葉会（C班） 
(団交室Ⅱ＆Ⅲ)</v>
          </cell>
        </row>
        <row r="25">
          <cell r="B25" t="str">
            <v>活用5  
13:30～16:30</v>
          </cell>
          <cell r="D25" t="str">
            <v>若葉会（D班） 
(団交室Ⅱ＆Ⅲ)</v>
          </cell>
        </row>
        <row r="26">
          <cell r="B26" t="str">
            <v>活用6  
13:30～16:30</v>
          </cell>
          <cell r="D26" t="str">
            <v>若葉会（A班） 
(多目的研修室１)</v>
          </cell>
        </row>
        <row r="27">
          <cell r="B27" t="str">
            <v xml:space="preserve">  ￪  終了後 
メンテナンス</v>
          </cell>
          <cell r="D27" t="str">
            <v>若葉会（C班） 
(多目的研修室１)</v>
          </cell>
        </row>
        <row r="28">
          <cell r="B28" t="str">
            <v>若葉会 
9:30～12:00</v>
          </cell>
          <cell r="D28" t="str">
            <v>交流会（A班） 
(団交室)</v>
          </cell>
        </row>
        <row r="29">
          <cell r="B29" t="str">
            <v>若葉会9:30～12交流会13：30～
16：30</v>
          </cell>
          <cell r="D29" t="str">
            <v>交流会（A班） 
(Web)</v>
          </cell>
        </row>
        <row r="30">
          <cell r="B30" t="str">
            <v>若葉会 
団交室Ⅱ＆Ⅲ 
9:30～12:00</v>
          </cell>
          <cell r="D30" t="str">
            <v>交流会（B班） 
(団交室)</v>
          </cell>
        </row>
        <row r="31">
          <cell r="B31" t="str">
            <v>若葉会Ⅱ＆Ⅲ 
9:30～12:00</v>
          </cell>
          <cell r="D31" t="str">
            <v>交流会（B班） 
(宝楽園)</v>
          </cell>
        </row>
        <row r="32">
          <cell r="B32" t="str">
            <v>若葉会
多目的研修室１ 
9:30～12:00</v>
          </cell>
          <cell r="D32" t="str">
            <v>交流会（B班） 
(団交室Ⅱ＆Ⅲ)</v>
          </cell>
        </row>
        <row r="33">
          <cell r="B33" t="str">
            <v>若葉会
多目的Ⅰ&amp;Ⅱ  
9:30～12:00</v>
          </cell>
          <cell r="D33" t="str">
            <v>交流会（B班） 
(Web)</v>
          </cell>
        </row>
        <row r="34">
          <cell r="B34" t="str">
            <v>交流会 
9:30～12:30</v>
          </cell>
          <cell r="D34" t="str">
            <v>交流会（C班） 
(団交室)</v>
          </cell>
        </row>
        <row r="35">
          <cell r="B35" t="str">
            <v>交流会 
Web
9:30～12:30</v>
          </cell>
          <cell r="D35" t="str">
            <v>交流会（C班） 
(Web)</v>
          </cell>
        </row>
        <row r="36">
          <cell r="B36" t="str">
            <v>交流会 
Web
13:30～16:30</v>
          </cell>
          <cell r="D36" t="str">
            <v>交流会（D班） 
(団交室)</v>
          </cell>
        </row>
        <row r="37">
          <cell r="B37" t="str">
            <v>交流会 
13:30～16:30</v>
          </cell>
          <cell r="D37" t="str">
            <v>交流会（D班） 
(Web)</v>
          </cell>
        </row>
        <row r="38">
          <cell r="B38" t="str">
            <v>←B班交流会 
13:30～16:30</v>
          </cell>
          <cell r="D38" t="str">
            <v>交流会（D班） 
多目的研修室１</v>
          </cell>
        </row>
        <row r="39">
          <cell r="B39" t="str">
            <v>交流会 
Ⅱ＆Ⅲ
13:30～16:30</v>
          </cell>
          <cell r="D39" t="str">
            <v>学習会（A班） 
(団交室&amp;Web)</v>
          </cell>
        </row>
        <row r="40">
          <cell r="B40" t="str">
            <v>交流会 
多目的研修室１
13:30～16:30</v>
          </cell>
          <cell r="D40" t="str">
            <v>学習会（A班） 
(Web)</v>
          </cell>
        </row>
        <row r="41">
          <cell r="B41" t="str">
            <v>A班交流会 
13:30～16:30</v>
          </cell>
          <cell r="D41" t="str">
            <v>学習会（B班） 
(団交室)</v>
          </cell>
        </row>
        <row r="42">
          <cell r="B42" t="str">
            <v>A班交流会 
Web
13:30～16:30</v>
          </cell>
          <cell r="D42" t="str">
            <v>学習会（B班） 
(Web)</v>
          </cell>
        </row>
        <row r="43">
          <cell r="B43" t="str">
            <v>13日A班交流会 
13:30～16:30</v>
          </cell>
          <cell r="D43" t="str">
            <v xml:space="preserve">学習会（B班）
多目的研修室1・2 </v>
          </cell>
        </row>
        <row r="44">
          <cell r="B44" t="str">
            <v>B班交流会 
13:30～16:30</v>
          </cell>
          <cell r="D44" t="str">
            <v>学習会（C班） 
(団交室)</v>
          </cell>
        </row>
        <row r="45">
          <cell r="B45" t="str">
            <v>交流会 
PM 宝楽園</v>
          </cell>
          <cell r="D45" t="str">
            <v>学習会（C班） 
(Web)</v>
          </cell>
        </row>
        <row r="46">
          <cell r="B46" t="str">
            <v>B班交流会
Ⅱ＆Ⅲ　
13:30～16:30</v>
          </cell>
          <cell r="D46" t="str">
            <v>学習会（D班） 
(団交室)</v>
          </cell>
        </row>
        <row r="47">
          <cell r="B47" t="str">
            <v>B班交流会
Web
13:30～16:30</v>
          </cell>
          <cell r="D47" t="str">
            <v>学習会（D班） 
(Web)</v>
          </cell>
        </row>
        <row r="48">
          <cell r="B48" t="str">
            <v>←B班交流会
Web
13:30～16:30</v>
          </cell>
          <cell r="D48" t="str">
            <v>火曜ｸﾗﾌﾞ 
(団交室)</v>
          </cell>
        </row>
        <row r="49">
          <cell r="B49" t="str">
            <v>C班交流会 
13:30～16:30</v>
          </cell>
          <cell r="D49" t="str">
            <v>火曜ｸﾗﾌﾞ 
(Web)</v>
          </cell>
        </row>
        <row r="50">
          <cell r="B50" t="str">
            <v>C班交流会 
Web
9:30～12:30</v>
          </cell>
          <cell r="D50" t="str">
            <v>火曜ｸﾗﾌﾞ 
多目的研修室1.2</v>
          </cell>
        </row>
        <row r="51">
          <cell r="B51" t="str">
            <v>C班交流会 
Web
13:30～16:30</v>
          </cell>
        </row>
        <row r="52">
          <cell r="B52" t="str">
            <v>D班交流会 
13:30～16:30</v>
          </cell>
        </row>
        <row r="53">
          <cell r="B53" t="str">
            <v>D班交流会 
Web
13:30～16:30</v>
          </cell>
          <cell r="D53" t="str">
            <v>四役会 
(団交室)</v>
          </cell>
        </row>
        <row r="54">
          <cell r="B54" t="str">
            <v>学習会 
13:30～16:30</v>
          </cell>
          <cell r="D54" t="str">
            <v>四役会 
（団交室Ⅰ）</v>
          </cell>
        </row>
        <row r="55">
          <cell r="B55" t="str">
            <v>学習会 
Web
13:30～16:30</v>
          </cell>
          <cell r="D55" t="str">
            <v>四役会 
（団交室Ⅱ）</v>
          </cell>
        </row>
        <row r="56">
          <cell r="B56" t="str">
            <v>学習会（多目Ⅰ） 
13:30～16:30</v>
          </cell>
          <cell r="D56" t="str">
            <v>四役会 
（団交室Ⅱ＆Ⅲ）</v>
          </cell>
        </row>
        <row r="57">
          <cell r="B57" t="str">
            <v>学習会（ドリル） 
多目的研修室1・2 
13:30～16:30</v>
          </cell>
          <cell r="D57" t="str">
            <v>四役会 
（団交室Ⅲ）</v>
          </cell>
        </row>
        <row r="58">
          <cell r="B58" t="str">
            <v>お楽しみクラブ 
9:30～12:30</v>
          </cell>
          <cell r="D58" t="str">
            <v>臨時四役会 
(団交室Ⅰ)</v>
          </cell>
        </row>
        <row r="59">
          <cell r="B59" t="str">
            <v>お楽しみクラブ 
13:30～16:30</v>
          </cell>
          <cell r="D59" t="str">
            <v>臨時四役会 
(団交室Ⅲ)</v>
          </cell>
        </row>
        <row r="60">
          <cell r="B60" t="str">
            <v>お楽しみクラブ 
Web
9:30～12:30</v>
          </cell>
          <cell r="D60" t="str">
            <v>臨時四役会 
（Web)</v>
          </cell>
        </row>
        <row r="61">
          <cell r="B61" t="str">
            <v>お楽しみクラブ 
Web
13:30～16:30</v>
          </cell>
          <cell r="D61" t="str">
            <v>四役会 
（Web)</v>
          </cell>
        </row>
        <row r="62">
          <cell r="B62" t="str">
            <v>PPT講座 
Web
13:30～16:30</v>
          </cell>
          <cell r="D62" t="str">
            <v>世話人会 
(団交室)</v>
          </cell>
        </row>
        <row r="63">
          <cell r="B63" t="str">
            <v>学習会（自由） 
13:30～16:30</v>
          </cell>
          <cell r="D63" t="str">
            <v>世話人会 
(Web)</v>
          </cell>
        </row>
        <row r="64">
          <cell r="B64" t="str">
            <v>特別講座
13:30～16:30</v>
          </cell>
          <cell r="D64" t="str">
            <v>世話人会 
団交室Ⅱ</v>
          </cell>
        </row>
        <row r="65">
          <cell r="B65" t="str">
            <v>特別講座
Web
13:30～16:00</v>
          </cell>
          <cell r="D65" t="str">
            <v>世話人会 
(団交室Ⅱ＆Ⅲ)</v>
          </cell>
        </row>
        <row r="66">
          <cell r="B66" t="str">
            <v xml:space="preserve">特別講座                          </v>
          </cell>
          <cell r="D66" t="str">
            <v>運営委員会 
(団交室)</v>
          </cell>
        </row>
        <row r="67">
          <cell r="B67" t="str">
            <v>スマホ講習会
13:30～16:30</v>
          </cell>
          <cell r="D67" t="str">
            <v>運営委員会 
(Web)</v>
          </cell>
        </row>
        <row r="68">
          <cell r="B68" t="str">
            <v>火曜ｸﾗﾌﾞ 
9:30～12:00</v>
          </cell>
          <cell r="D68" t="str">
            <v>臨時運営委員会 
(Web)</v>
          </cell>
        </row>
        <row r="69">
          <cell r="B69" t="str">
            <v>火曜ｸﾗﾌﾞ 
13:30～16:30</v>
          </cell>
          <cell r="D69" t="str">
            <v>希望の家</v>
          </cell>
        </row>
        <row r="70">
          <cell r="B70" t="str">
            <v>火曜ｸﾗﾌﾞ 
団交室 
13:30～16:30</v>
          </cell>
          <cell r="D70" t="str">
            <v>カルガモの会</v>
          </cell>
        </row>
        <row r="71">
          <cell r="B71" t="str">
            <v>火曜ｸﾗﾌﾞ 
Web 
9:30～12:00</v>
          </cell>
          <cell r="D71" t="str">
            <v>生活支援C</v>
          </cell>
        </row>
        <row r="72">
          <cell r="B72" t="str">
            <v>火曜ｸﾗﾌﾞ 
Web 
13:30～16:30</v>
          </cell>
          <cell r="D72" t="str">
            <v>生活支援C
未確定</v>
          </cell>
        </row>
        <row r="73">
          <cell r="B73" t="str">
            <v>火曜ｸﾗﾌﾞ 
多目的Ⅰ＆Ⅱ 
13:30～16:30</v>
          </cell>
          <cell r="D73" t="str">
            <v>アートショップ</v>
          </cell>
        </row>
        <row r="74">
          <cell r="B74" t="str">
            <v>水曜ｸﾗﾌﾞ 
2F多目的ﾎｰﾙ 
9:30～12:30</v>
          </cell>
          <cell r="D74" t="str">
            <v xml:space="preserve">
トラック障がい者
</v>
          </cell>
        </row>
        <row r="75">
          <cell r="B75" t="str">
            <v>水曜ｸﾗﾌﾞ 
団交室
9:30～12:00</v>
          </cell>
          <cell r="D75" t="str">
            <v>トラック障がい者
地域活動支援</v>
          </cell>
        </row>
        <row r="76">
          <cell r="B76" t="str">
            <v>IT戦略拡大会議 
13:30～16:30</v>
          </cell>
          <cell r="D76" t="str">
            <v>施設支援 GL定例会
（アワーズ）</v>
          </cell>
        </row>
        <row r="77">
          <cell r="B77" t="str">
            <v>IT戦略会 
13:30～16:30</v>
          </cell>
          <cell r="D77" t="str">
            <v>HPWG 
(団交室)</v>
          </cell>
        </row>
        <row r="78">
          <cell r="B78" t="str">
            <v>HPWG 
9:30～12:30</v>
          </cell>
          <cell r="D78" t="str">
            <v>HPWG 
(Web)</v>
          </cell>
        </row>
        <row r="79">
          <cell r="B79" t="str">
            <v>HPWG 
13:30～16:30</v>
          </cell>
          <cell r="D79" t="str">
            <v>HP相談会 
(団交室)</v>
          </cell>
        </row>
        <row r="80">
          <cell r="B80" t="str">
            <v>HPWG 
14:00～16:30</v>
          </cell>
          <cell r="D80" t="str">
            <v>HP相談会 
(Web)</v>
          </cell>
        </row>
        <row r="81">
          <cell r="B81" t="str">
            <v>HPWG 
多目的室
13:30～16:30</v>
          </cell>
          <cell r="D81" t="str">
            <v>HP講習会 
（多目的研修室１）</v>
          </cell>
        </row>
        <row r="82">
          <cell r="B82" t="str">
            <v>HPWG 
Web
13:30～16:30</v>
          </cell>
          <cell r="D82" t="str">
            <v>HP講習会 
（団交室）</v>
          </cell>
        </row>
        <row r="83">
          <cell r="B83" t="str">
            <v>HPWG 
Web
15:00～16:00</v>
          </cell>
          <cell r="D83" t="str">
            <v>HP講習会 
（Web）</v>
          </cell>
        </row>
        <row r="84">
          <cell r="B84" t="str">
            <v>HP相談会 
13:30～16:30</v>
          </cell>
          <cell r="D84" t="str">
            <v>機器WG 
（団交室）</v>
          </cell>
        </row>
        <row r="85">
          <cell r="B85" t="str">
            <v>HP相談会 
Web
13:30～16:30</v>
          </cell>
          <cell r="D85" t="str">
            <v>機器WG 
（多目的研修室１）</v>
          </cell>
        </row>
        <row r="86">
          <cell r="B86" t="str">
            <v>HP講習会 
9:30～12:00</v>
          </cell>
          <cell r="D86" t="str">
            <v>機器WG 
（団交室Ⅱ＆Ⅲ）</v>
          </cell>
        </row>
        <row r="87">
          <cell r="B87" t="str">
            <v>HP講習会 
13:30～16:30</v>
          </cell>
          <cell r="D87" t="str">
            <v>広報WG 
（団交室）</v>
          </cell>
        </row>
        <row r="88">
          <cell r="B88" t="str">
            <v>HP講習会 
予備日
13:30～16:30</v>
          </cell>
          <cell r="D88" t="str">
            <v>広報WG 
（団交室Ⅱ）</v>
          </cell>
        </row>
        <row r="89">
          <cell r="B89" t="str">
            <v>HP講習会 
Web
13:00～16:00</v>
          </cell>
          <cell r="D89" t="str">
            <v>広報WG 
（団交室Ⅲ）</v>
          </cell>
        </row>
        <row r="90">
          <cell r="B90" t="str">
            <v>HP講習会 
Web
13:30～16:30</v>
          </cell>
          <cell r="D90" t="str">
            <v>広報WG 
（地域ケアルーム）</v>
          </cell>
        </row>
        <row r="91">
          <cell r="B91" t="str">
            <v>HP講習会 
多目的研修室１
13:30～16:30</v>
          </cell>
          <cell r="D91" t="str">
            <v xml:space="preserve">広報WG </v>
          </cell>
        </row>
        <row r="92">
          <cell r="B92" t="str">
            <v>HPWG 
多目的Ⅰ＆Ⅱ
13:30～16:30</v>
          </cell>
          <cell r="D92" t="str">
            <v>広報WG 
（アワーズ和室）</v>
          </cell>
        </row>
        <row r="93">
          <cell r="B93" t="str">
            <v>テキスト９：３０～12:00
HPWG13:30～16:00:</v>
          </cell>
          <cell r="D93" t="str">
            <v>広報WG 
（団交室Ⅰ）</v>
          </cell>
        </row>
        <row r="94">
          <cell r="B94" t="str">
            <v>HPWG
多目的研修室Ⅱ  
13:30～16:30</v>
          </cell>
          <cell r="D94" t="str">
            <v>広報WG 
多目的研修室１</v>
          </cell>
        </row>
        <row r="95">
          <cell r="B95" t="str">
            <v>HPWG
多目的研修室1  
13:30～16:30</v>
          </cell>
          <cell r="D95" t="str">
            <v>広報WG 
（宝楽園）</v>
          </cell>
        </row>
        <row r="96">
          <cell r="B96" t="str">
            <v>HP相談会 
多目的研修室Ⅱ
13:30～16:30</v>
          </cell>
          <cell r="D96" t="str">
            <v>広報WG 
（鶏いち）</v>
          </cell>
        </row>
        <row r="97">
          <cell r="B97" t="str">
            <v>テキストWG 
9:30～12：00</v>
          </cell>
          <cell r="D97" t="str">
            <v>広報WG 
（Web）</v>
          </cell>
        </row>
        <row r="98">
          <cell r="B98" t="str">
            <v>テキストWG 
Web
9:30～12：00</v>
          </cell>
          <cell r="D98" t="str">
            <v>テキストWG 
（団交室）</v>
          </cell>
        </row>
        <row r="99">
          <cell r="B99" t="str">
            <v>テキストWG 
Web
13:30～16：00</v>
          </cell>
          <cell r="D99" t="str">
            <v>テキストWG 
（Web）</v>
          </cell>
        </row>
        <row r="100">
          <cell r="B100" t="str">
            <v>テキストWG 
テキスト説明会
9:30～12：00</v>
          </cell>
          <cell r="D100" t="str">
            <v>テキストWG 
（団交室Ⅰ）</v>
          </cell>
        </row>
        <row r="101">
          <cell r="B101" t="str">
            <v>テキストWG 
新テキスト説明会
13::30～16：00</v>
          </cell>
          <cell r="D101" t="str">
            <v>テキストWG 
（団交室Ⅱ）</v>
          </cell>
        </row>
        <row r="102">
          <cell r="B102" t="str">
            <v>テキストWG 
団交室Ⅰ 
9:30～12：30</v>
          </cell>
          <cell r="D102" t="str">
            <v>テキストWG 
（団交室Ⅲ）</v>
          </cell>
        </row>
        <row r="103">
          <cell r="B103" t="str">
            <v>テキストWG 
団交室Ⅱ 
9:30～12：30</v>
          </cell>
          <cell r="D103" t="str">
            <v>テキストWG 
（団交室Ⅱ＆Ⅲ）</v>
          </cell>
        </row>
        <row r="104">
          <cell r="B104" t="str">
            <v>テキストWG 
団交室ⅡⅢ 
9:30～12：30</v>
          </cell>
          <cell r="D104" t="str">
            <v>テキストWG
テキスト説明会 
（団交室）　</v>
          </cell>
        </row>
        <row r="105">
          <cell r="B105" t="str">
            <v>テキストWG 
団交室Ⅲ 
9:30～12：00</v>
          </cell>
          <cell r="D105" t="str">
            <v>テキストWG
新テキスト説明会 
（団交室）　</v>
          </cell>
        </row>
        <row r="106">
          <cell r="B106" t="str">
            <v>テキストWG 
団交室Ⅲ 
13:30～16:30</v>
          </cell>
          <cell r="D106" t="str">
            <v>テキストWG 
多目的室Ⅰ</v>
          </cell>
        </row>
        <row r="107">
          <cell r="B107" t="str">
            <v>テキストWG 
多目的研修室1・2 
13:30～16:30</v>
          </cell>
          <cell r="D107" t="str">
            <v>テキストWG
多目的研修室１・２ 
13：30～16：30　</v>
          </cell>
        </row>
        <row r="108">
          <cell r="B108" t="str">
            <v>テキストWG 
多目的研修室1 
9:30～12：00</v>
          </cell>
          <cell r="D108" t="str">
            <v>会員支援WG 
（地域ケアルーム）</v>
          </cell>
        </row>
        <row r="109">
          <cell r="B109" t="str">
            <v>広報WG 
9:30～12：00</v>
          </cell>
          <cell r="D109" t="str">
            <v>IT戦略会議 
（団交室）</v>
          </cell>
        </row>
        <row r="110">
          <cell r="B110" t="str">
            <v>広報WG 
9:40～12：00</v>
          </cell>
          <cell r="D110" t="str">
            <v>ＩＴ戦略会議 
（団交室Ⅲ）</v>
          </cell>
        </row>
        <row r="111">
          <cell r="B111" t="str">
            <v>広報WG 
10:00～12：00</v>
          </cell>
          <cell r="D111" t="str">
            <v xml:space="preserve">パソカツ分科会
（団交室Ⅱ＆Ⅲ） </v>
          </cell>
        </row>
        <row r="112">
          <cell r="B112" t="str">
            <v>広報WG 
11:00～13：00</v>
          </cell>
          <cell r="D112" t="str">
            <v>お楽しみクラブ
(団交室)</v>
          </cell>
        </row>
        <row r="113">
          <cell r="B113" t="str">
            <v>広報WG 
13:30～16：30</v>
          </cell>
          <cell r="D113" t="str">
            <v>お楽しみクラブ
(Web)</v>
          </cell>
        </row>
        <row r="114">
          <cell r="B114" t="str">
            <v>広報WG 
団交室１
9:30～12：00</v>
          </cell>
          <cell r="D114" t="str">
            <v>PPT講座
(Web)</v>
          </cell>
        </row>
        <row r="115">
          <cell r="B115" t="str">
            <v>広報WG 
団交室Ⅰ
10:00～12：00</v>
          </cell>
          <cell r="D115" t="str">
            <v>スマホ講習会
(団交室)</v>
          </cell>
        </row>
        <row r="116">
          <cell r="B116" t="str">
            <v>広報WG 
団交室Ⅰ
10:30～12：00</v>
          </cell>
          <cell r="D116" t="str">
            <v>総会 
（公会堂会議室）</v>
          </cell>
        </row>
        <row r="117">
          <cell r="B117" t="str">
            <v>広報WG 
団交室Ⅰ
13:00～16：30</v>
          </cell>
          <cell r="D117" t="str">
            <v xml:space="preserve">パソカツ分科会
（団交室） </v>
          </cell>
        </row>
        <row r="118">
          <cell r="B118" t="str">
            <v>広報WG 
団交室Ⅰ
13:30～16：30</v>
          </cell>
          <cell r="D118" t="str">
            <v>お花見 
保土ケ谷公園</v>
          </cell>
        </row>
        <row r="119">
          <cell r="B119" t="str">
            <v>広報WG 
団交室Ⅱ 
9:30～12：00</v>
          </cell>
          <cell r="D119" t="str">
            <v>忘 年 会
(あきない)</v>
          </cell>
        </row>
        <row r="120">
          <cell r="B120" t="str">
            <v>広報WG 
団交室Ⅱ&amp;Ⅲ 
9:40～11：00</v>
          </cell>
          <cell r="D120" t="str">
            <v>赤い羽根募金　　</v>
          </cell>
        </row>
        <row r="121">
          <cell r="B121" t="str">
            <v>広報WG 
団交室Ⅱ 
10:00～12：00</v>
          </cell>
          <cell r="D121" t="str">
            <v>障がい者週間 
キャンペーン</v>
          </cell>
        </row>
        <row r="122">
          <cell r="B122" t="str">
            <v>広報WG 
団交室Ⅱ 
10:30～12：00</v>
          </cell>
          <cell r="D122" t="str">
            <v>保土ケ谷区 
福祉大会準備</v>
          </cell>
        </row>
        <row r="123">
          <cell r="B123" t="str">
            <v>広報WG 
団交室Ⅲ
10:00～12：00</v>
          </cell>
          <cell r="D123" t="str">
            <v>保土ケ谷区 
福祉大会</v>
          </cell>
        </row>
        <row r="124">
          <cell r="B124" t="str">
            <v>広報WG 
団交室Ⅱ 
13:00～16：00</v>
          </cell>
          <cell r="D124" t="str">
            <v>区社会福祉大会
運営協力
12:00～16:45</v>
          </cell>
        </row>
        <row r="125">
          <cell r="B125" t="str">
            <v>広報WG 
団交室Ⅱ 
13:30～16：30</v>
          </cell>
          <cell r="D125" t="str">
            <v>社協福祉大会</v>
          </cell>
        </row>
        <row r="126">
          <cell r="B126" t="str">
            <v>広報WG 
地域ケアルーム 
10:00～12：00</v>
          </cell>
          <cell r="D126" t="str">
            <v>イオン黄色いレシート 
キャンペーン</v>
          </cell>
        </row>
        <row r="127">
          <cell r="B127" t="str">
            <v>広報ＷＧ 
アワーズ 
9:30～12:00</v>
          </cell>
          <cell r="D127" t="str">
            <v>←11日イオンレシート 
キャンペーン</v>
          </cell>
        </row>
        <row r="128">
          <cell r="B128" t="str">
            <v>広報ＷＧ 
アワーズ和室 
10:30～12:00</v>
          </cell>
          <cell r="D128" t="str">
            <v>広報WG 
パソボラパネル展示 
11月1日～14日 
アワーズ</v>
          </cell>
        </row>
        <row r="129">
          <cell r="B129" t="str">
            <v>広報ＷＧ 
多目的研修室１ 
10:00～12:00</v>
          </cell>
          <cell r="D129" t="str">
            <v>広報ＷＧ 
まなぶん祭り 
アワーズ</v>
          </cell>
        </row>
        <row r="130">
          <cell r="B130" t="str">
            <v>広報ＷＧ 
宝楽園 
13:00～16:00</v>
          </cell>
          <cell r="D130" t="str">
            <v>ほっしいーの 
わいわい 
フェスティバル</v>
          </cell>
        </row>
        <row r="131">
          <cell r="B131" t="str">
            <v>広報ＷＧ 
鶏いち 
10:00～12:00</v>
          </cell>
          <cell r="D131" t="str">
            <v>姉妹塾 
(ｱﾜｰｽﾞ)</v>
          </cell>
        </row>
        <row r="132">
          <cell r="B132" t="str">
            <v>広報WG
Web 
10:00～11：00</v>
          </cell>
          <cell r="D132" t="str">
            <v>姉妹塾 
(Web)</v>
          </cell>
        </row>
        <row r="133">
          <cell r="B133" t="str">
            <v>広報WG
Web 
10:00～12：00</v>
          </cell>
          <cell r="D133" t="str">
            <v>せせらぎ会 
(今井)</v>
          </cell>
        </row>
        <row r="134">
          <cell r="B134" t="str">
            <v>広報WG
Web 
14:00～16：00</v>
          </cell>
          <cell r="D134" t="str">
            <v>せせらぎ会 
(Web)</v>
          </cell>
        </row>
        <row r="135">
          <cell r="B135" t="str">
            <v>パソカツ分科会 
団交室
9:30～11:00</v>
          </cell>
          <cell r="D135" t="str">
            <v>さくら＆ひだまり
(Web)</v>
          </cell>
        </row>
        <row r="136">
          <cell r="B136" t="str">
            <v>パソカツ分科会 
団交室ⅡⅢ
9:30～11:00</v>
          </cell>
          <cell r="D136" t="str">
            <v xml:space="preserve">サロンさくら </v>
          </cell>
        </row>
        <row r="137">
          <cell r="B137" t="str">
            <v>パソカツ分科会 
団交室
13:30～16:00</v>
          </cell>
          <cell r="D137" t="str">
            <v>サロンさくら 
(Web)</v>
          </cell>
        </row>
        <row r="138">
          <cell r="B138" t="str">
            <v>機器WG 
13:30～16:30</v>
          </cell>
          <cell r="D138" t="str">
            <v>サロンさくら 
(桜ヶ丘)</v>
          </cell>
        </row>
        <row r="139">
          <cell r="B139" t="str">
            <v>機器WG 
9:30～12:30</v>
          </cell>
          <cell r="D139" t="str">
            <v>サロンひだまり 
(岩崎)</v>
          </cell>
        </row>
        <row r="140">
          <cell r="B140" t="str">
            <v>機器WG 
9:30～16:30</v>
          </cell>
          <cell r="D140" t="str">
            <v>ひだまり 
(保土ケ谷)</v>
          </cell>
        </row>
        <row r="141">
          <cell r="B141" t="str">
            <v>機器WG 
団交室ⅡⅢ
13:30～16:30</v>
          </cell>
          <cell r="D141" t="str">
            <v>サロンさくら＆
サロンひだまり(Web)</v>
          </cell>
        </row>
        <row r="142">
          <cell r="B142" t="str">
            <v>機器WG 
多目的研修室Ⅰ
9:30～12:00</v>
          </cell>
          <cell r="D142" t="str">
            <v>サロンひだまり 
(Web)</v>
          </cell>
        </row>
        <row r="143">
          <cell r="B143" t="str">
            <v>機器WG 
多目的研修室Ⅰ
13:30～16:30</v>
          </cell>
          <cell r="D143" t="str">
            <v>サロンすみれ 
(初音が丘)</v>
          </cell>
        </row>
        <row r="144">
          <cell r="B144" t="str">
            <v>四役会 
10:00～12:00</v>
          </cell>
          <cell r="D144" t="str">
            <v>サロンすみれ 
(Web)</v>
          </cell>
        </row>
        <row r="145">
          <cell r="B145" t="str">
            <v>四役会 
13:30～16:00</v>
          </cell>
          <cell r="D145" t="str">
            <v>たちばな会 
(仏向)</v>
          </cell>
        </row>
        <row r="146">
          <cell r="B146" t="str">
            <v>四役会 
13:30～15:30</v>
          </cell>
          <cell r="D146" t="str">
            <v>たちばな会 
(Web)</v>
          </cell>
        </row>
        <row r="147">
          <cell r="B147" t="str">
            <v>四役会 
団交室Ⅰ 
10:00～12:00</v>
          </cell>
          <cell r="D147" t="str">
            <v>はなもも会
（保土ケ谷CP）</v>
          </cell>
        </row>
        <row r="148">
          <cell r="B148" t="str">
            <v>四役会 
団交室Ⅰ 
13:30～15:30</v>
          </cell>
          <cell r="D148" t="str">
            <v>かわしまクラブ 
(川島）</v>
          </cell>
        </row>
        <row r="149">
          <cell r="B149" t="str">
            <v>四役会 
団交室Ⅱ 
10:00～12:00</v>
          </cell>
          <cell r="D149" t="str">
            <v>はなもも会
（保土ケ谷CP）</v>
          </cell>
        </row>
        <row r="150">
          <cell r="B150" t="str">
            <v>四役会 
団交室Ⅲ 
10:00～12:00</v>
          </cell>
        </row>
        <row r="151">
          <cell r="B151" t="str">
            <v>四役会 
団交室Ⅲ 
9:30～12:00</v>
          </cell>
        </row>
        <row r="152">
          <cell r="B152" t="str">
            <v>四役会 
団交室ⅡⅢ
10;00～12:00</v>
          </cell>
          <cell r="D152" t="str">
            <v>施設支援講演会 
多目的研修室1.2 
13:30～15:30</v>
          </cell>
        </row>
        <row r="153">
          <cell r="B153" t="str">
            <v>四役会 
多目的Ⅱ
10;00～12:00</v>
          </cell>
          <cell r="D153" t="str">
            <v>２０周年記念
準備委員会</v>
          </cell>
        </row>
        <row r="154">
          <cell r="B154" t="str">
            <v>四役会 
Web
10:00～12:00</v>
          </cell>
          <cell r="D154" t="str">
            <v>２０周年記念
Web実行委員会</v>
          </cell>
        </row>
        <row r="155">
          <cell r="B155" t="str">
            <v>四役会 
Web
9:30～12:00</v>
          </cell>
          <cell r="D155" t="str">
            <v>第３回２０周年記念
実行委員会</v>
          </cell>
        </row>
        <row r="156">
          <cell r="B156" t="str">
            <v>臨時四役会 
団交室1 
9:30～12:00</v>
          </cell>
          <cell r="D156" t="str">
            <v>特別講座
(Web)</v>
          </cell>
        </row>
        <row r="157">
          <cell r="B157" t="str">
            <v>臨時四役会 
団交室1 
13:30～16:00</v>
          </cell>
          <cell r="D157" t="str">
            <v>予備日
9:30～12:00</v>
          </cell>
        </row>
        <row r="158">
          <cell r="B158" t="str">
            <v>臨時四役会 
団交室Ⅲ 
9:30～12:00</v>
          </cell>
          <cell r="D158" t="str">
            <v>予備日
(Web)
9:30～12:00</v>
          </cell>
        </row>
        <row r="159">
          <cell r="B159" t="str">
            <v>臨時四役会 
団交室Ⅲ 
10:00～12:00</v>
          </cell>
        </row>
        <row r="160">
          <cell r="B160" t="str">
            <v>臨時四役会 
Web 
10:00～12:00</v>
          </cell>
        </row>
        <row r="161">
          <cell r="B161" t="str">
            <v>臨時四役会
 Web 
13:30～16:30</v>
          </cell>
        </row>
        <row r="162">
          <cell r="B162" t="str">
            <v>予備日  
9:30～12:00</v>
          </cell>
        </row>
        <row r="163">
          <cell r="B163" t="str">
            <v>予備日
Web  
9:30～12:00</v>
          </cell>
        </row>
        <row r="164">
          <cell r="B164" t="str">
            <v>予備日
団交室Ⅰ＆Ⅱ
13:30～16:00</v>
          </cell>
        </row>
        <row r="165">
          <cell r="B165" t="str">
            <v>世話人会 
9:30～12:00</v>
          </cell>
        </row>
        <row r="166">
          <cell r="B166" t="str">
            <v>世話人会 
Web
9:30～12:00</v>
          </cell>
        </row>
        <row r="167">
          <cell r="B167" t="str">
            <v>世話人会 
Web
13:30～16:00</v>
          </cell>
        </row>
        <row r="168">
          <cell r="B168" t="str">
            <v>世話人会 
13:30～16:00</v>
          </cell>
        </row>
        <row r="169">
          <cell r="B169" t="str">
            <v>世話人会 
団交室Ⅱ&amp;Ⅲ 
9:30～12:00</v>
          </cell>
        </row>
        <row r="170">
          <cell r="B170" t="str">
            <v>世話人会 
団交室Ⅱ&amp;Ⅲ 
13:30～16:00</v>
          </cell>
        </row>
        <row r="171">
          <cell r="B171" t="str">
            <v>世話人会 
多目的室 
9:30～12:00</v>
          </cell>
        </row>
        <row r="172">
          <cell r="B172" t="str">
            <v>世話人会 
多目的研修室１ 
13:30～16:00</v>
          </cell>
        </row>
        <row r="173">
          <cell r="B173" t="str">
            <v>世話人会 
多目的研修室Ⅱ 
9:30～12:00</v>
          </cell>
        </row>
        <row r="174">
          <cell r="B174" t="str">
            <v>運営委員会 
9:30～12:00</v>
          </cell>
        </row>
        <row r="175">
          <cell r="B175" t="str">
            <v>運営委員会 
Web
9:30～12:00</v>
          </cell>
        </row>
        <row r="176">
          <cell r="B176" t="str">
            <v>運営委員会 
Web
9:30～12:00</v>
          </cell>
        </row>
        <row r="177">
          <cell r="B177" t="str">
            <v>臨時運営委員会 
Web
9:30～12:00</v>
          </cell>
        </row>
        <row r="178">
          <cell r="B178" t="str">
            <v>運営委員会 
13:30～16:00</v>
          </cell>
        </row>
        <row r="179">
          <cell r="B179" t="str">
            <v>運営委員会 
多目的研修室1.2 
9:30～12:00</v>
          </cell>
        </row>
        <row r="180">
          <cell r="B180" t="str">
            <v>運営委員会 
多目的研修室1.2 
13:30～16:00</v>
          </cell>
        </row>
        <row r="181">
          <cell r="B181" t="str">
            <v>施設支援講演会 
13:30～15:30</v>
          </cell>
        </row>
        <row r="182">
          <cell r="B182" t="str">
            <v>施設支援講演会 
多目的研修室1.2 
13:30～15:30</v>
          </cell>
        </row>
        <row r="183">
          <cell r="B183" t="str">
            <v>施設支援講演会 
団交室Ⅰ&amp;Ⅱ 
13:30～15:30</v>
          </cell>
        </row>
        <row r="184">
          <cell r="B184" t="str">
            <v>２０周年記念
準備委員会
9:30～12:00</v>
          </cell>
        </row>
        <row r="185">
          <cell r="B185" t="str">
            <v>２０周年記念
Web実行委員会
10:00～12:00</v>
          </cell>
        </row>
        <row r="186">
          <cell r="B186" t="str">
            <v>第３回２０周年記念
実行委員会
10:00～12:00</v>
          </cell>
        </row>
        <row r="187">
          <cell r="B187" t="str">
            <v>２０周年記念
実行委員会
9:30～12:00</v>
          </cell>
        </row>
        <row r="188">
          <cell r="B188" t="str">
            <v>希望の家 
14:00～15:00</v>
          </cell>
        </row>
        <row r="191">
          <cell r="B191" t="str">
            <v>カルガモの会 
13:00～15:00</v>
          </cell>
        </row>
        <row r="192">
          <cell r="B192" t="str">
            <v>生活支援C 
14:00～16:00</v>
          </cell>
        </row>
        <row r="194">
          <cell r="B194" t="str">
            <v>アートショップ 
13:30～15:00</v>
          </cell>
        </row>
        <row r="195">
          <cell r="B195" t="str">
            <v>トラック障がい者
地域活動支援
13:00～14:00</v>
          </cell>
        </row>
        <row r="197">
          <cell r="B197" t="str">
            <v>イオン 
黄色いレシート
キャンペーン</v>
          </cell>
        </row>
        <row r="198">
          <cell r="B198" t="str">
            <v>↑
14:00～17:00
A班担当</v>
          </cell>
        </row>
        <row r="199">
          <cell r="B199" t="str">
            <v>↑
14:00～17:00
B班担当</v>
          </cell>
        </row>
        <row r="200">
          <cell r="B200" t="str">
            <v>↑
14:00～17:00
C班担当</v>
          </cell>
        </row>
        <row r="201">
          <cell r="B201" t="str">
            <v>↑
14:00～17:00
D班担当</v>
          </cell>
        </row>
        <row r="203">
          <cell r="B203" t="str">
            <v>赤い羽根募金 
（天王町駅前）</v>
          </cell>
        </row>
        <row r="204">
          <cell r="B204" t="str">
            <v xml:space="preserve">社協福祉大会 </v>
          </cell>
        </row>
        <row r="205">
          <cell r="B205" t="str">
            <v>保土ヶ谷区 
社会福祉大会 
11:00～16:00</v>
          </cell>
        </row>
        <row r="206">
          <cell r="B206" t="str">
            <v>保土ヶ谷区 
社会福祉大会 9:30～17:00</v>
          </cell>
        </row>
        <row r="207">
          <cell r="B207" t="str">
            <v xml:space="preserve">区社会福祉大会
運営協力
12:00～16:45 </v>
          </cell>
        </row>
        <row r="208">
          <cell r="B208" t="str">
            <v>保土ヶ谷区 
社会福祉大会 9:30～16:45</v>
          </cell>
        </row>
        <row r="209">
          <cell r="B209" t="str">
            <v>社会福祉大会 
準備
14:00～17:00</v>
          </cell>
        </row>
        <row r="210">
          <cell r="B210" t="str">
            <v>障がい者週間 
キャンペーン</v>
          </cell>
        </row>
        <row r="211">
          <cell r="B211" t="str">
            <v>障がい者週間 
キャンペーン
14:00～15:00</v>
          </cell>
        </row>
        <row r="212">
          <cell r="B212" t="str">
            <v>総　　会 
(公会堂会議室) 
9:30～12:00</v>
          </cell>
        </row>
        <row r="213">
          <cell r="B213" t="str">
            <v>総　　会 
(公会堂会議室) 
9:45～12:00</v>
          </cell>
        </row>
        <row r="214">
          <cell r="B214" t="str">
            <v>お花見 
(保土ヶ谷公園) 
13:00～15:30</v>
          </cell>
        </row>
        <row r="215">
          <cell r="B215" t="str">
            <v>広報WG
まなぶん祭り</v>
          </cell>
        </row>
        <row r="216">
          <cell r="B216" t="str">
            <v>ほっしいーの
わいわい
フェスティバル</v>
          </cell>
        </row>
        <row r="217">
          <cell r="B217" t="str">
            <v>忘年会
(あきない）
13:30～14:00</v>
          </cell>
        </row>
        <row r="218">
          <cell r="B218" t="str">
            <v>忘年会
(あきない）
13:00～15.30</v>
          </cell>
        </row>
        <row r="219">
          <cell r="B219" t="str">
            <v>A班　AM</v>
          </cell>
        </row>
        <row r="220">
          <cell r="B220" t="str">
            <v>A班　PM</v>
          </cell>
        </row>
        <row r="221">
          <cell r="B221" t="str">
            <v>A班　AM 点字</v>
          </cell>
        </row>
        <row r="222">
          <cell r="B222" t="str">
            <v>B班　AM</v>
          </cell>
        </row>
        <row r="223">
          <cell r="B223" t="str">
            <v>B班　AM・PM</v>
          </cell>
        </row>
        <row r="224">
          <cell r="B224" t="str">
            <v>B班　AM →</v>
          </cell>
        </row>
        <row r="225">
          <cell r="B225" t="str">
            <v>B班　PM</v>
          </cell>
        </row>
        <row r="226">
          <cell r="B226" t="str">
            <v>B班　PM →</v>
          </cell>
        </row>
        <row r="227">
          <cell r="B227" t="str">
            <v>B班　AM 多目</v>
          </cell>
        </row>
        <row r="228">
          <cell r="B228" t="str">
            <v>B班　PM 多目</v>
          </cell>
        </row>
        <row r="229">
          <cell r="B229" t="str">
            <v>B班　AM 点字</v>
          </cell>
        </row>
        <row r="230">
          <cell r="B230" t="str">
            <v>B班　PM 点字</v>
          </cell>
        </row>
        <row r="231">
          <cell r="B231" t="str">
            <v>B班　PM 朗読</v>
          </cell>
        </row>
        <row r="232">
          <cell r="B232" t="str">
            <v>B班　PM 朗読→</v>
          </cell>
        </row>
        <row r="233">
          <cell r="B233" t="str">
            <v>C班　AM 対面</v>
          </cell>
        </row>
        <row r="234">
          <cell r="B234" t="str">
            <v>C班　AM 点字</v>
          </cell>
          <cell r="D234" t="str">
            <v xml:space="preserve"> </v>
          </cell>
        </row>
        <row r="235">
          <cell r="B235" t="str">
            <v>C班　PM 点字</v>
          </cell>
        </row>
        <row r="236">
          <cell r="B236" t="str">
            <v>C班　AM →</v>
          </cell>
        </row>
        <row r="237">
          <cell r="B237" t="str">
            <v>C班　PM</v>
          </cell>
        </row>
        <row r="238">
          <cell r="B238" t="str">
            <v>D班　AM</v>
          </cell>
        </row>
        <row r="239">
          <cell r="B239" t="str">
            <v>D班　AM →</v>
          </cell>
        </row>
        <row r="240">
          <cell r="B240" t="str">
            <v>D班　PM</v>
          </cell>
        </row>
        <row r="241">
          <cell r="B241" t="str">
            <v>D班　PM 点字</v>
          </cell>
        </row>
        <row r="242">
          <cell r="B242" t="str">
            <v>D班　PM 多目Ⅱ</v>
          </cell>
        </row>
        <row r="243">
          <cell r="B243" t="str">
            <v>面談　AM</v>
          </cell>
        </row>
        <row r="244">
          <cell r="B244" t="str">
            <v>面談　PM</v>
          </cell>
        </row>
        <row r="245">
          <cell r="B245" t="str">
            <v>広報　AM</v>
          </cell>
        </row>
        <row r="246">
          <cell r="B246" t="str">
            <v>広報　PM</v>
          </cell>
        </row>
        <row r="247">
          <cell r="B247" t="str">
            <v xml:space="preserve">代表 AM </v>
          </cell>
        </row>
        <row r="248">
          <cell r="B248" t="str">
            <v xml:space="preserve">代表 PM </v>
          </cell>
        </row>
        <row r="249">
          <cell r="B249" t="str">
            <v>代表 AM 点字</v>
          </cell>
        </row>
        <row r="250">
          <cell r="B250" t="str">
            <v>副代表 PM 点字</v>
          </cell>
        </row>
        <row r="251">
          <cell r="B251" t="str">
            <v>代表 AM 点字⇒</v>
          </cell>
        </row>
        <row r="252">
          <cell r="B252" t="str">
            <v>副代表 PM点字⇒</v>
          </cell>
        </row>
        <row r="253">
          <cell r="B253" t="str">
            <v>代表 AM 多目</v>
          </cell>
        </row>
        <row r="254">
          <cell r="B254" t="str">
            <v>副代表 PM 多目</v>
          </cell>
        </row>
        <row r="255">
          <cell r="B255" t="str">
            <v>代表 AM 対面</v>
          </cell>
        </row>
        <row r="256">
          <cell r="B256" t="str">
            <v>代表 PM 対面</v>
          </cell>
        </row>
        <row r="257">
          <cell r="B257" t="str">
            <v>事務局　AM</v>
          </cell>
        </row>
        <row r="258">
          <cell r="B258" t="str">
            <v>事務局　PM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7A78-DEF1-4E8C-850F-94686682DF92}">
  <sheetPr codeName="Sheet5">
    <tabColor rgb="FFFF99CC"/>
    <pageSetUpPr fitToPage="1"/>
  </sheetPr>
  <dimension ref="A1:V47"/>
  <sheetViews>
    <sheetView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45352</v>
      </c>
      <c r="E1" s="249"/>
      <c r="F1" s="249"/>
      <c r="G1" s="249"/>
      <c r="H1" s="249"/>
      <c r="I1" s="39"/>
      <c r="J1"/>
      <c r="K1" s="3" t="str">
        <f>HYPERLINK("#'4月'!A1","4月へ→")</f>
        <v>4月へ→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45352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 t="s">
        <v>43</v>
      </c>
      <c r="C5" s="15" t="s">
        <v>42</v>
      </c>
      <c r="D5" s="15" t="s">
        <v>40</v>
      </c>
      <c r="E5" s="14" t="s">
        <v>41</v>
      </c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9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3月</v>
      </c>
    </row>
    <row r="9" spans="1:20" ht="33" customHeight="1" x14ac:dyDescent="0.15">
      <c r="A9" s="139">
        <f ca="1">T11</f>
        <v>45352</v>
      </c>
      <c r="B9" s="140"/>
      <c r="C9" s="140"/>
      <c r="D9" s="140"/>
      <c r="E9" s="140"/>
      <c r="F9" s="140"/>
      <c r="G9" s="181" t="s">
        <v>151</v>
      </c>
      <c r="H9" s="140"/>
      <c r="I9" s="140"/>
      <c r="J9" s="140"/>
      <c r="K9" s="141"/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3</v>
      </c>
    </row>
    <row r="10" spans="1:20" ht="33.6" customHeight="1" x14ac:dyDescent="0.15">
      <c r="A10" s="142">
        <f t="shared" ref="A10:A36" ca="1" si="1">A9+1</f>
        <v>45353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45354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45352</v>
      </c>
    </row>
    <row r="12" spans="1:20" ht="33.6" customHeight="1" x14ac:dyDescent="0.15">
      <c r="A12" s="136">
        <f t="shared" ca="1" si="1"/>
        <v>45355</v>
      </c>
      <c r="B12" s="148" t="s">
        <v>57</v>
      </c>
      <c r="C12" s="147" t="s">
        <v>63</v>
      </c>
      <c r="D12" s="137"/>
      <c r="E12" s="137"/>
      <c r="F12" s="137"/>
      <c r="G12" s="137"/>
      <c r="H12" s="137"/>
      <c r="I12" s="137"/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45356</v>
      </c>
      <c r="B13" s="137"/>
      <c r="C13" s="137"/>
      <c r="D13" s="150" t="s">
        <v>73</v>
      </c>
      <c r="E13" s="137"/>
      <c r="F13" s="137"/>
      <c r="G13" s="137"/>
      <c r="H13" s="137"/>
      <c r="I13" s="137"/>
      <c r="J13" s="137"/>
      <c r="K13" s="178" t="s">
        <v>187</v>
      </c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45357</v>
      </c>
      <c r="B14" s="137"/>
      <c r="C14" s="137"/>
      <c r="D14" s="137"/>
      <c r="E14" s="137"/>
      <c r="F14" s="137"/>
      <c r="G14" s="137"/>
      <c r="H14" s="159"/>
      <c r="I14" s="137"/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45358</v>
      </c>
      <c r="B15" s="137"/>
      <c r="C15" s="137"/>
      <c r="D15" s="137"/>
      <c r="E15" s="137"/>
      <c r="F15" s="137"/>
      <c r="G15" s="137"/>
      <c r="H15" s="195" t="s">
        <v>162</v>
      </c>
      <c r="I15" s="170" t="s">
        <v>72</v>
      </c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45359</v>
      </c>
      <c r="B16" s="148" t="s">
        <v>58</v>
      </c>
      <c r="C16" s="147" t="s">
        <v>64</v>
      </c>
      <c r="D16" s="137"/>
      <c r="E16" s="137"/>
      <c r="F16" s="137"/>
      <c r="G16" s="137"/>
      <c r="H16" s="137"/>
      <c r="I16" s="137"/>
      <c r="J16" s="137"/>
      <c r="K16" s="178" t="s">
        <v>188</v>
      </c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45360</v>
      </c>
      <c r="B17" s="137"/>
      <c r="C17" s="137"/>
      <c r="D17" s="137"/>
      <c r="E17" s="154" t="s">
        <v>190</v>
      </c>
      <c r="F17" s="137"/>
      <c r="G17" s="137"/>
      <c r="H17" s="137"/>
      <c r="I17" s="137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45361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45362</v>
      </c>
      <c r="B19" s="137"/>
      <c r="C19" s="137"/>
      <c r="D19" s="137"/>
      <c r="E19" s="137"/>
      <c r="F19" s="137"/>
      <c r="G19" s="146" t="s">
        <v>149</v>
      </c>
      <c r="H19" s="137"/>
      <c r="I19" s="137"/>
      <c r="J19" s="137"/>
      <c r="K19" s="179" t="s">
        <v>169</v>
      </c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45363</v>
      </c>
      <c r="B20" s="148" t="s">
        <v>59</v>
      </c>
      <c r="C20" s="147" t="s">
        <v>65</v>
      </c>
      <c r="D20" s="137"/>
      <c r="E20" s="137"/>
      <c r="F20" s="137"/>
      <c r="G20" s="137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45364</v>
      </c>
      <c r="B21" s="137"/>
      <c r="C21" s="137"/>
      <c r="D21" s="150" t="s">
        <v>73</v>
      </c>
      <c r="E21" s="149" t="s">
        <v>146</v>
      </c>
      <c r="F21" s="137"/>
      <c r="G21" s="137"/>
      <c r="H21" s="137"/>
      <c r="I21" s="137"/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45365</v>
      </c>
      <c r="B22" s="137"/>
      <c r="C22" s="137"/>
      <c r="D22" s="137"/>
      <c r="E22" s="137"/>
      <c r="F22" s="154" t="s">
        <v>148</v>
      </c>
      <c r="G22" s="137"/>
      <c r="H22" s="195" t="s">
        <v>162</v>
      </c>
      <c r="I22" s="159"/>
      <c r="J22" s="137"/>
      <c r="K22" s="138"/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45366</v>
      </c>
      <c r="B23" s="148" t="s">
        <v>60</v>
      </c>
      <c r="C23" s="147" t="s">
        <v>66</v>
      </c>
      <c r="D23" s="137"/>
      <c r="E23" s="137"/>
      <c r="F23" s="137"/>
      <c r="G23" s="137"/>
      <c r="H23" s="137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45367</v>
      </c>
      <c r="B24" s="137"/>
      <c r="C24" s="137"/>
      <c r="D24" s="137"/>
      <c r="E24" s="154" t="s">
        <v>161</v>
      </c>
      <c r="F24" s="152" t="s">
        <v>170</v>
      </c>
      <c r="G24" s="137"/>
      <c r="H24" s="137"/>
      <c r="I24" s="137"/>
      <c r="J24" s="137"/>
      <c r="K24" s="178" t="s">
        <v>191</v>
      </c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45368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45369</v>
      </c>
      <c r="B26" s="148" t="s">
        <v>61</v>
      </c>
      <c r="C26" s="147" t="s">
        <v>67</v>
      </c>
      <c r="D26" s="137"/>
      <c r="E26" s="137"/>
      <c r="F26" s="137"/>
      <c r="G26" s="137"/>
      <c r="H26" s="137"/>
      <c r="I26" s="137"/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45370</v>
      </c>
      <c r="B27" s="137"/>
      <c r="C27" s="137"/>
      <c r="D27" s="153" t="s">
        <v>177</v>
      </c>
      <c r="E27" s="137"/>
      <c r="F27" s="152" t="s">
        <v>182</v>
      </c>
      <c r="G27" s="137"/>
      <c r="H27" s="137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45371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45372</v>
      </c>
      <c r="B29" s="137"/>
      <c r="C29" s="137"/>
      <c r="D29" s="137"/>
      <c r="E29" s="137"/>
      <c r="F29" s="137"/>
      <c r="G29" s="137"/>
      <c r="H29" s="195" t="s">
        <v>162</v>
      </c>
      <c r="I29" s="170" t="s">
        <v>72</v>
      </c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45373</v>
      </c>
      <c r="B30" s="148" t="s">
        <v>62</v>
      </c>
      <c r="C30" s="147" t="s">
        <v>68</v>
      </c>
      <c r="D30" s="137"/>
      <c r="E30" s="137"/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45374</v>
      </c>
      <c r="B31" s="137"/>
      <c r="C31" s="155" t="s">
        <v>75</v>
      </c>
      <c r="D31" s="137"/>
      <c r="E31" s="137"/>
      <c r="F31" s="161" t="s">
        <v>166</v>
      </c>
      <c r="G31" s="137"/>
      <c r="H31" s="137"/>
      <c r="I31" s="137"/>
      <c r="J31" s="137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45375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45376</v>
      </c>
      <c r="B33" s="137"/>
      <c r="C33" s="137"/>
      <c r="D33" s="137"/>
      <c r="E33" s="137"/>
      <c r="F33" s="137"/>
      <c r="G33" s="146" t="s">
        <v>152</v>
      </c>
      <c r="H33" s="137"/>
      <c r="I33" s="137"/>
      <c r="J33" s="137"/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45377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45378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45379</v>
      </c>
      <c r="B36" s="137"/>
      <c r="C36" s="137"/>
      <c r="D36" s="137"/>
      <c r="E36" s="137"/>
      <c r="F36" s="137"/>
      <c r="G36" s="137"/>
      <c r="H36" s="195" t="s">
        <v>162</v>
      </c>
      <c r="I36" s="169" t="s">
        <v>77</v>
      </c>
      <c r="J36" s="159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45380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78" t="s">
        <v>192</v>
      </c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45381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O38" s="10"/>
      <c r="P38" s="11"/>
      <c r="Q38" s="34" t="str">
        <f t="shared" si="0"/>
        <v/>
      </c>
    </row>
    <row r="39" spans="1:22" ht="33.6" customHeight="1" thickBot="1" x14ac:dyDescent="0.2">
      <c r="A39" s="156">
        <f ca="1">IF(A38="","",IF(MONTH(A38+1)=MONTH(T11),A38+1,""))</f>
        <v>45382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B7:C7"/>
    <mergeCell ref="D7:E7"/>
    <mergeCell ref="B8:E8"/>
    <mergeCell ref="F8:G8"/>
    <mergeCell ref="D1:H1"/>
    <mergeCell ref="J2:K2"/>
    <mergeCell ref="A3:A4"/>
    <mergeCell ref="B3:D3"/>
    <mergeCell ref="E3:E4"/>
    <mergeCell ref="F3:F4"/>
    <mergeCell ref="G3:G4"/>
    <mergeCell ref="H3:J4"/>
    <mergeCell ref="K3:K4"/>
  </mergeCells>
  <phoneticPr fontId="1"/>
  <conditionalFormatting sqref="A9:K39">
    <cfRule type="expression" dxfId="14" priority="1" stopIfTrue="1">
      <formula>WEEKDAY($A9)=1</formula>
    </cfRule>
    <cfRule type="expression" dxfId="13" priority="2" stopIfTrue="1">
      <formula>VLOOKUP($A9,$P$4:$P$42,1,FALSE)=$A9</formula>
    </cfRule>
  </conditionalFormatting>
  <dataValidations count="2">
    <dataValidation allowBlank="1" showInputMessage="1" showErrorMessage="1" sqref="B9:K39 B5:E5" xr:uid="{53A93AC7-B495-4CF8-A495-E9A6C4EFA8E2}"/>
    <dataValidation type="list" allowBlank="1" showInputMessage="1" showErrorMessage="1" sqref="B1" xr:uid="{D9A95443-338C-4AA8-9106-C1A979A0C627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FD3D-D0F0-456F-8806-80BB9F3FE3EF}">
  <sheetPr codeName="Sheet10">
    <tabColor rgb="FFFF99CC"/>
    <pageSetUpPr fitToPage="1"/>
  </sheetPr>
  <dimension ref="A1:V47"/>
  <sheetViews>
    <sheetView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45383</v>
      </c>
      <c r="E1" s="249"/>
      <c r="F1" s="249"/>
      <c r="G1" s="249"/>
      <c r="H1" s="249"/>
      <c r="I1" s="39"/>
      <c r="J1" s="131" t="str">
        <f>HYPERLINK("#'3月'!A1","←3月へ")</f>
        <v>←3月へ</v>
      </c>
      <c r="K1" s="3" t="str">
        <f>HYPERLINK("#'5月'!A1","5月へ→")</f>
        <v>5月へ→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45383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 t="s">
        <v>40</v>
      </c>
      <c r="C5" s="15" t="s">
        <v>41</v>
      </c>
      <c r="D5" s="15" t="s">
        <v>42</v>
      </c>
      <c r="E5" s="14" t="s">
        <v>43</v>
      </c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9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4月</v>
      </c>
    </row>
    <row r="9" spans="1:20" ht="33" customHeight="1" x14ac:dyDescent="0.15">
      <c r="A9" s="139">
        <f ca="1">T11</f>
        <v>45383</v>
      </c>
      <c r="B9" s="140"/>
      <c r="C9" s="140"/>
      <c r="D9" s="140"/>
      <c r="E9" s="140"/>
      <c r="F9" s="140"/>
      <c r="G9" s="181" t="s">
        <v>151</v>
      </c>
      <c r="H9" s="140"/>
      <c r="I9" s="140"/>
      <c r="J9" s="140"/>
      <c r="K9" s="141"/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4</v>
      </c>
    </row>
    <row r="10" spans="1:20" ht="33.6" customHeight="1" x14ac:dyDescent="0.15">
      <c r="A10" s="142">
        <f t="shared" ref="A10:A36" ca="1" si="1">A9+1</f>
        <v>45384</v>
      </c>
      <c r="B10" s="148" t="s">
        <v>57</v>
      </c>
      <c r="C10" s="147" t="s">
        <v>63</v>
      </c>
      <c r="D10" s="137"/>
      <c r="E10" s="137"/>
      <c r="F10" s="137"/>
      <c r="G10" s="137"/>
      <c r="H10" s="137"/>
      <c r="I10" s="137"/>
      <c r="J10" s="137"/>
      <c r="K10" s="138"/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45385</v>
      </c>
      <c r="B11" s="137"/>
      <c r="C11" s="137"/>
      <c r="D11" s="137"/>
      <c r="E11" s="137"/>
      <c r="F11" s="137"/>
      <c r="G11" s="196" t="s">
        <v>193</v>
      </c>
      <c r="H11" s="159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45383</v>
      </c>
    </row>
    <row r="12" spans="1:20" ht="33.6" customHeight="1" x14ac:dyDescent="0.15">
      <c r="A12" s="136">
        <f t="shared" ca="1" si="1"/>
        <v>45386</v>
      </c>
      <c r="B12" s="137"/>
      <c r="C12" s="137"/>
      <c r="D12" s="137"/>
      <c r="E12" s="137"/>
      <c r="F12" s="137"/>
      <c r="G12" s="137"/>
      <c r="H12" s="195" t="s">
        <v>162</v>
      </c>
      <c r="I12" s="170" t="s">
        <v>72</v>
      </c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45387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45388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45389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45390</v>
      </c>
      <c r="B16" s="148" t="s">
        <v>58</v>
      </c>
      <c r="C16" s="147" t="s">
        <v>64</v>
      </c>
      <c r="D16" s="137"/>
      <c r="E16" s="137"/>
      <c r="F16" s="137"/>
      <c r="G16" s="137"/>
      <c r="H16" s="137"/>
      <c r="I16" s="137"/>
      <c r="J16" s="137"/>
      <c r="K16" s="138"/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45391</v>
      </c>
      <c r="B17" s="137"/>
      <c r="C17" s="137"/>
      <c r="D17" s="137"/>
      <c r="E17" s="149" t="s">
        <v>146</v>
      </c>
      <c r="F17" s="137"/>
      <c r="G17" s="137"/>
      <c r="H17" s="137"/>
      <c r="I17" s="137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45392</v>
      </c>
      <c r="B18" s="137"/>
      <c r="C18" s="137"/>
      <c r="D18" s="150" t="s">
        <v>73</v>
      </c>
      <c r="E18" s="137"/>
      <c r="F18" s="137"/>
      <c r="G18" s="137"/>
      <c r="H18" s="137"/>
      <c r="I18" s="137"/>
      <c r="J18" s="204" t="s">
        <v>199</v>
      </c>
      <c r="K18" s="179" t="s">
        <v>169</v>
      </c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45393</v>
      </c>
      <c r="B19" s="137"/>
      <c r="C19" s="137"/>
      <c r="D19" s="137"/>
      <c r="E19" s="137"/>
      <c r="F19" s="137"/>
      <c r="G19" s="137"/>
      <c r="H19" s="195" t="s">
        <v>162</v>
      </c>
      <c r="I19" s="159"/>
      <c r="J19" s="137"/>
      <c r="K19" s="179" t="s">
        <v>169</v>
      </c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45394</v>
      </c>
      <c r="B20" s="148" t="s">
        <v>59</v>
      </c>
      <c r="C20" s="147" t="s">
        <v>65</v>
      </c>
      <c r="D20" s="137"/>
      <c r="E20" s="137"/>
      <c r="F20" s="137"/>
      <c r="G20" s="159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45395</v>
      </c>
      <c r="B21" s="137"/>
      <c r="C21" s="137"/>
      <c r="D21" s="137"/>
      <c r="E21" s="154" t="s">
        <v>161</v>
      </c>
      <c r="F21" s="137"/>
      <c r="G21" s="146" t="s">
        <v>149</v>
      </c>
      <c r="H21" s="137"/>
      <c r="I21" s="137"/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45396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8"/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45397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45398</v>
      </c>
      <c r="B24" s="148" t="s">
        <v>60</v>
      </c>
      <c r="C24" s="147" t="s">
        <v>66</v>
      </c>
      <c r="D24" s="137"/>
      <c r="E24" s="137"/>
      <c r="F24" s="137"/>
      <c r="G24" s="137"/>
      <c r="H24" s="137"/>
      <c r="I24" s="137"/>
      <c r="J24" s="137"/>
      <c r="K24" s="178" t="s">
        <v>198</v>
      </c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45399</v>
      </c>
      <c r="B25" s="137"/>
      <c r="C25" s="137"/>
      <c r="D25" s="150" t="s">
        <v>73</v>
      </c>
      <c r="E25" s="137"/>
      <c r="F25" s="137"/>
      <c r="G25" s="137"/>
      <c r="H25" s="159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45400</v>
      </c>
      <c r="B26" s="137"/>
      <c r="C26" s="137"/>
      <c r="D26" s="137"/>
      <c r="E26" s="137"/>
      <c r="F26" s="154" t="s">
        <v>148</v>
      </c>
      <c r="G26" s="137"/>
      <c r="H26" s="195" t="s">
        <v>162</v>
      </c>
      <c r="I26" s="170" t="s">
        <v>72</v>
      </c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45401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45402</v>
      </c>
      <c r="B28" s="137"/>
      <c r="C28" s="137"/>
      <c r="D28" s="137"/>
      <c r="E28" s="154" t="s">
        <v>161</v>
      </c>
      <c r="F28" s="152" t="s">
        <v>184</v>
      </c>
      <c r="G28" s="137"/>
      <c r="H28" s="137"/>
      <c r="I28" s="137"/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45403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45404</v>
      </c>
      <c r="B30" s="148" t="s">
        <v>61</v>
      </c>
      <c r="C30" s="147" t="s">
        <v>67</v>
      </c>
      <c r="D30" s="137"/>
      <c r="E30" s="137"/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45405</v>
      </c>
      <c r="B31" s="137"/>
      <c r="C31" s="137"/>
      <c r="D31" s="137"/>
      <c r="E31" s="154" t="s">
        <v>194</v>
      </c>
      <c r="F31" s="137"/>
      <c r="G31" s="137"/>
      <c r="H31" s="137"/>
      <c r="I31" s="137"/>
      <c r="J31" s="137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45406</v>
      </c>
      <c r="B32" s="137"/>
      <c r="C32" s="137"/>
      <c r="D32" s="180" t="s">
        <v>195</v>
      </c>
      <c r="E32" s="137"/>
      <c r="F32" s="137"/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45407</v>
      </c>
      <c r="B33" s="137"/>
      <c r="C33" s="137"/>
      <c r="D33" s="137"/>
      <c r="E33" s="137"/>
      <c r="F33" s="137"/>
      <c r="G33" s="137"/>
      <c r="H33" s="195" t="s">
        <v>162</v>
      </c>
      <c r="I33" s="169" t="s">
        <v>77</v>
      </c>
      <c r="J33" s="159"/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45408</v>
      </c>
      <c r="B34" s="148" t="s">
        <v>62</v>
      </c>
      <c r="C34" s="147" t="s">
        <v>68</v>
      </c>
      <c r="D34" s="137"/>
      <c r="E34" s="137"/>
      <c r="F34" s="137"/>
      <c r="G34" s="137"/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45409</v>
      </c>
      <c r="B35" s="137"/>
      <c r="C35" s="155" t="s">
        <v>75</v>
      </c>
      <c r="D35" s="137"/>
      <c r="E35" s="137"/>
      <c r="F35" s="161" t="s">
        <v>166</v>
      </c>
      <c r="G35" s="137"/>
      <c r="H35" s="137"/>
      <c r="I35" s="137"/>
      <c r="J35" s="137"/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45410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45411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45412</v>
      </c>
      <c r="B38" s="137"/>
      <c r="C38" s="137"/>
      <c r="D38" s="137"/>
      <c r="E38" s="137"/>
      <c r="F38" s="137"/>
      <c r="G38" s="146" t="s">
        <v>152</v>
      </c>
      <c r="H38" s="137"/>
      <c r="I38" s="137"/>
      <c r="J38" s="137"/>
      <c r="K38" s="203" t="s">
        <v>197</v>
      </c>
      <c r="O38" s="10"/>
      <c r="P38" s="11"/>
      <c r="Q38" s="34" t="str">
        <f t="shared" si="0"/>
        <v/>
      </c>
    </row>
    <row r="39" spans="1:22" ht="33.6" customHeight="1" thickBot="1" x14ac:dyDescent="0.2">
      <c r="A39" s="156" t="str">
        <f ca="1">IF(A38="","",IF(MONTH(A38+1)=MONTH(T11),A38+1,""))</f>
        <v/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J2:K2"/>
    <mergeCell ref="A3:A4"/>
    <mergeCell ref="B3:D3"/>
    <mergeCell ref="E3:E4"/>
    <mergeCell ref="F3:F4"/>
    <mergeCell ref="G3:G4"/>
    <mergeCell ref="H3:J4"/>
    <mergeCell ref="K3:K4"/>
    <mergeCell ref="B7:C7"/>
    <mergeCell ref="D7:E7"/>
    <mergeCell ref="B8:E8"/>
    <mergeCell ref="F8:G8"/>
    <mergeCell ref="D1:H1"/>
  </mergeCells>
  <phoneticPr fontId="1"/>
  <conditionalFormatting sqref="A9:K39">
    <cfRule type="expression" dxfId="12" priority="1" stopIfTrue="1">
      <formula>WEEKDAY($A9)=1</formula>
    </cfRule>
    <cfRule type="expression" dxfId="11" priority="2" stopIfTrue="1">
      <formula>VLOOKUP($A9,$P$4:$P$42,1,FALSE)=$A9</formula>
    </cfRule>
  </conditionalFormatting>
  <dataValidations count="2">
    <dataValidation allowBlank="1" showInputMessage="1" showErrorMessage="1" sqref="B9:K39 B5:E5" xr:uid="{2FC6AD48-42FC-4B28-AB8A-79497B9F58D9}"/>
    <dataValidation type="list" allowBlank="1" showInputMessage="1" showErrorMessage="1" sqref="B1" xr:uid="{15EF674C-72E1-4AF6-98BE-49A3F78EDAB7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ED23-0D09-4F01-BD5B-53859A025E1B}">
  <sheetPr codeName="Sheet6">
    <tabColor rgb="FFFFFF66"/>
    <pageSetUpPr fitToPage="1"/>
  </sheetPr>
  <dimension ref="A1:V47"/>
  <sheetViews>
    <sheetView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45413</v>
      </c>
      <c r="E1" s="249"/>
      <c r="F1" s="249"/>
      <c r="G1" s="249"/>
      <c r="H1" s="249"/>
      <c r="I1" s="39"/>
      <c r="J1" s="131" t="str">
        <f>HYPERLINK("#'4月'!A1","←4月へ")</f>
        <v>←4月へ</v>
      </c>
      <c r="K1" s="3" t="str">
        <f>HYPERLINK("#'6月'!A1","6月へ→")</f>
        <v>6月へ→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45413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 t="s">
        <v>42</v>
      </c>
      <c r="C5" s="15" t="s">
        <v>43</v>
      </c>
      <c r="D5" s="15" t="s">
        <v>41</v>
      </c>
      <c r="E5" s="14" t="s">
        <v>40</v>
      </c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05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5月</v>
      </c>
    </row>
    <row r="9" spans="1:20" ht="33" customHeight="1" x14ac:dyDescent="0.15">
      <c r="A9" s="139">
        <f ca="1">T11</f>
        <v>45413</v>
      </c>
      <c r="B9" s="140"/>
      <c r="C9" s="140"/>
      <c r="D9" s="140"/>
      <c r="E9" s="140"/>
      <c r="F9" s="140"/>
      <c r="G9" s="181" t="s">
        <v>151</v>
      </c>
      <c r="H9" s="206"/>
      <c r="I9" s="140"/>
      <c r="J9" s="140"/>
      <c r="K9" s="141"/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5</v>
      </c>
    </row>
    <row r="10" spans="1:20" ht="33.6" customHeight="1" x14ac:dyDescent="0.15">
      <c r="A10" s="142">
        <f t="shared" ref="A10:A36" ca="1" si="1">A9+1</f>
        <v>45414</v>
      </c>
      <c r="B10" s="137"/>
      <c r="C10" s="137"/>
      <c r="D10" s="137"/>
      <c r="E10" s="137"/>
      <c r="F10" s="137"/>
      <c r="G10" s="137"/>
      <c r="H10" s="170" t="s">
        <v>72</v>
      </c>
      <c r="I10" s="159"/>
      <c r="J10" s="137"/>
      <c r="K10" s="178" t="s">
        <v>168</v>
      </c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45415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45413</v>
      </c>
    </row>
    <row r="12" spans="1:20" ht="33.6" customHeight="1" x14ac:dyDescent="0.15">
      <c r="A12" s="136">
        <f t="shared" ca="1" si="1"/>
        <v>45416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45417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45418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45419</v>
      </c>
      <c r="B15" s="148" t="s">
        <v>57</v>
      </c>
      <c r="C15" s="147" t="s">
        <v>63</v>
      </c>
      <c r="D15" s="137"/>
      <c r="E15" s="137"/>
      <c r="F15" s="137"/>
      <c r="G15" s="137"/>
      <c r="H15" s="137"/>
      <c r="I15" s="137"/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45420</v>
      </c>
      <c r="B16" s="137"/>
      <c r="C16" s="137"/>
      <c r="D16" s="150" t="s">
        <v>73</v>
      </c>
      <c r="E16" s="137"/>
      <c r="F16" s="137"/>
      <c r="G16" s="137"/>
      <c r="H16" s="137"/>
      <c r="I16" s="137"/>
      <c r="J16" s="137"/>
      <c r="K16" s="138"/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45421</v>
      </c>
      <c r="B17" s="137"/>
      <c r="C17" s="137"/>
      <c r="D17" s="137"/>
      <c r="E17" s="137"/>
      <c r="F17" s="137"/>
      <c r="G17" s="137"/>
      <c r="H17" s="195" t="s">
        <v>162</v>
      </c>
      <c r="I17" s="159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45422</v>
      </c>
      <c r="B18" s="148" t="s">
        <v>58</v>
      </c>
      <c r="C18" s="147" t="s">
        <v>64</v>
      </c>
      <c r="D18" s="137"/>
      <c r="E18" s="137"/>
      <c r="F18" s="137"/>
      <c r="G18" s="137"/>
      <c r="H18" s="137"/>
      <c r="I18" s="137"/>
      <c r="J18" s="137"/>
      <c r="K18" s="138"/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45423</v>
      </c>
      <c r="B19" s="137"/>
      <c r="C19" s="137"/>
      <c r="D19" s="137"/>
      <c r="E19" s="154" t="s">
        <v>161</v>
      </c>
      <c r="F19" s="137"/>
      <c r="G19" s="159"/>
      <c r="H19" s="137"/>
      <c r="I19" s="137"/>
      <c r="J19" s="221" t="s">
        <v>207</v>
      </c>
      <c r="K19" s="179" t="s">
        <v>169</v>
      </c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45424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45425</v>
      </c>
      <c r="B21" s="148" t="s">
        <v>59</v>
      </c>
      <c r="C21" s="147" t="s">
        <v>65</v>
      </c>
      <c r="D21" s="137"/>
      <c r="E21" s="137"/>
      <c r="F21" s="137"/>
      <c r="G21" s="137"/>
      <c r="H21" s="137"/>
      <c r="I21" s="137"/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45426</v>
      </c>
      <c r="B22" s="137"/>
      <c r="C22" s="137"/>
      <c r="D22" s="150" t="s">
        <v>73</v>
      </c>
      <c r="E22" s="137"/>
      <c r="F22" s="137"/>
      <c r="G22" s="137"/>
      <c r="H22" s="137"/>
      <c r="I22" s="137"/>
      <c r="J22" s="137"/>
      <c r="K22" s="178" t="s">
        <v>208</v>
      </c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45427</v>
      </c>
      <c r="B23" s="137"/>
      <c r="C23" s="137"/>
      <c r="D23" s="137"/>
      <c r="E23" s="149" t="s">
        <v>74</v>
      </c>
      <c r="F23" s="137"/>
      <c r="G23" s="146" t="s">
        <v>149</v>
      </c>
      <c r="H23" s="159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45428</v>
      </c>
      <c r="B24" s="137"/>
      <c r="C24" s="137"/>
      <c r="D24" s="137"/>
      <c r="E24" s="137"/>
      <c r="F24" s="154" t="s">
        <v>148</v>
      </c>
      <c r="G24" s="137"/>
      <c r="H24" s="195" t="s">
        <v>162</v>
      </c>
      <c r="I24" s="169" t="s">
        <v>77</v>
      </c>
      <c r="J24" s="137"/>
      <c r="K24" s="138"/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45429</v>
      </c>
      <c r="B25" s="148" t="s">
        <v>60</v>
      </c>
      <c r="C25" s="147" t="s">
        <v>66</v>
      </c>
      <c r="D25" s="137"/>
      <c r="E25" s="137"/>
      <c r="F25" s="137"/>
      <c r="G25" s="137"/>
      <c r="H25" s="137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45430</v>
      </c>
      <c r="B26" s="137"/>
      <c r="C26" s="137"/>
      <c r="D26" s="137"/>
      <c r="E26" s="154" t="s">
        <v>161</v>
      </c>
      <c r="F26" s="152" t="s">
        <v>170</v>
      </c>
      <c r="G26" s="137"/>
      <c r="H26" s="137"/>
      <c r="I26" s="137"/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45431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45432</v>
      </c>
      <c r="B28" s="137"/>
      <c r="C28" s="147" t="s">
        <v>67</v>
      </c>
      <c r="D28" s="137"/>
      <c r="E28" s="137"/>
      <c r="F28" s="137"/>
      <c r="G28" s="137"/>
      <c r="H28" s="137"/>
      <c r="I28" s="137"/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45433</v>
      </c>
      <c r="B29" s="148" t="s">
        <v>61</v>
      </c>
      <c r="C29" s="137"/>
      <c r="D29" s="153" t="s">
        <v>165</v>
      </c>
      <c r="E29" s="137"/>
      <c r="F29" s="137"/>
      <c r="G29" s="137"/>
      <c r="H29" s="137"/>
      <c r="I29" s="137"/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45434</v>
      </c>
      <c r="B30" s="137"/>
      <c r="C30" s="137"/>
      <c r="D30" s="137"/>
      <c r="E30" s="151" t="s">
        <v>147</v>
      </c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45435</v>
      </c>
      <c r="B31" s="137"/>
      <c r="C31" s="137"/>
      <c r="D31" s="137"/>
      <c r="E31" s="137"/>
      <c r="F31" s="137"/>
      <c r="G31" s="137"/>
      <c r="H31" s="195" t="s">
        <v>162</v>
      </c>
      <c r="I31" s="159"/>
      <c r="J31" s="159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45436</v>
      </c>
      <c r="B32" s="148" t="s">
        <v>62</v>
      </c>
      <c r="C32" s="147" t="s">
        <v>68</v>
      </c>
      <c r="D32" s="137"/>
      <c r="E32" s="137"/>
      <c r="F32" s="137"/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45437</v>
      </c>
      <c r="B33" s="137"/>
      <c r="C33" s="155" t="s">
        <v>75</v>
      </c>
      <c r="D33" s="137"/>
      <c r="E33" s="137"/>
      <c r="F33" s="161" t="s">
        <v>166</v>
      </c>
      <c r="G33" s="137"/>
      <c r="H33" s="137"/>
      <c r="I33" s="137"/>
      <c r="J33" s="137"/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45438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45439</v>
      </c>
      <c r="B35" s="137"/>
      <c r="C35" s="137"/>
      <c r="D35" s="137"/>
      <c r="E35" s="137"/>
      <c r="F35" s="137"/>
      <c r="G35" s="146" t="s">
        <v>152</v>
      </c>
      <c r="H35" s="137"/>
      <c r="I35" s="137"/>
      <c r="J35" s="137"/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45440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45441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45442</v>
      </c>
      <c r="B38" s="137"/>
      <c r="C38" s="137"/>
      <c r="D38" s="137"/>
      <c r="E38" s="137"/>
      <c r="F38" s="137"/>
      <c r="G38" s="137"/>
      <c r="H38" s="195" t="s">
        <v>162</v>
      </c>
      <c r="I38" s="170" t="s">
        <v>72</v>
      </c>
      <c r="J38" s="137"/>
      <c r="K38" s="138"/>
      <c r="O38" s="10"/>
      <c r="P38" s="11"/>
      <c r="Q38" s="34" t="str">
        <f t="shared" si="0"/>
        <v/>
      </c>
    </row>
    <row r="39" spans="1:22" ht="33.6" customHeight="1" thickBot="1" x14ac:dyDescent="0.2">
      <c r="A39" s="156">
        <f ca="1">IF(A38="","",IF(MONTH(A38+1)=MONTH(T11),A38+1,""))</f>
        <v>45443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B7:C7"/>
    <mergeCell ref="D7:E7"/>
    <mergeCell ref="B8:E8"/>
    <mergeCell ref="F8:G8"/>
    <mergeCell ref="D1:H1"/>
    <mergeCell ref="J2:K2"/>
    <mergeCell ref="A3:A4"/>
    <mergeCell ref="B3:D3"/>
    <mergeCell ref="E3:E4"/>
    <mergeCell ref="F3:F4"/>
    <mergeCell ref="G3:G4"/>
    <mergeCell ref="H3:J4"/>
    <mergeCell ref="K3:K4"/>
  </mergeCells>
  <phoneticPr fontId="1"/>
  <conditionalFormatting sqref="A9:K39">
    <cfRule type="expression" dxfId="10" priority="1" stopIfTrue="1">
      <formula>WEEKDAY($A9)=1</formula>
    </cfRule>
    <cfRule type="expression" dxfId="9" priority="2" stopIfTrue="1">
      <formula>VLOOKUP($A9,$P$4:$P$42,1,FALSE)=$A9</formula>
    </cfRule>
  </conditionalFormatting>
  <dataValidations count="2">
    <dataValidation allowBlank="1" showInputMessage="1" showErrorMessage="1" sqref="B9:K39 B5:E5" xr:uid="{6F2E2D14-3C36-4E35-BD64-4023A8851616}"/>
    <dataValidation type="list" allowBlank="1" showInputMessage="1" showErrorMessage="1" sqref="B1" xr:uid="{8927EC82-0863-4372-B015-AC2C6ED4101D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A9E7-3D2E-4FAF-B72A-8B298F23711F}">
  <sheetPr codeName="Sheet8">
    <tabColor rgb="FFFF99CC"/>
    <pageSetUpPr fitToPage="1"/>
  </sheetPr>
  <dimension ref="A1:V47"/>
  <sheetViews>
    <sheetView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45444</v>
      </c>
      <c r="E1" s="249"/>
      <c r="F1" s="249"/>
      <c r="G1" s="249"/>
      <c r="H1" s="249"/>
      <c r="I1" s="39"/>
      <c r="J1" s="131" t="str">
        <f>HYPERLINK("#'5月'!A1","←5月へ")</f>
        <v>←5月へ</v>
      </c>
      <c r="K1" s="3" t="str">
        <f>HYPERLINK("#'7月'!A1","7月へ→")</f>
        <v>7月へ→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45366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 t="s">
        <v>41</v>
      </c>
      <c r="C5" s="15" t="s">
        <v>40</v>
      </c>
      <c r="D5" s="15" t="s">
        <v>43</v>
      </c>
      <c r="E5" s="14" t="s">
        <v>46</v>
      </c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9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6月</v>
      </c>
    </row>
    <row r="9" spans="1:20" ht="33" customHeight="1" x14ac:dyDescent="0.15">
      <c r="A9" s="139">
        <f ca="1">T11</f>
        <v>45444</v>
      </c>
      <c r="B9" s="140"/>
      <c r="C9" s="140"/>
      <c r="D9" s="140"/>
      <c r="E9" s="140"/>
      <c r="F9" s="140"/>
      <c r="G9" s="193" t="s">
        <v>82</v>
      </c>
      <c r="H9" s="140"/>
      <c r="I9" s="140"/>
      <c r="J9" s="140"/>
      <c r="K9" s="222" t="s">
        <v>208</v>
      </c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6</v>
      </c>
    </row>
    <row r="10" spans="1:20" ht="33.6" customHeight="1" x14ac:dyDescent="0.15">
      <c r="A10" s="142">
        <f t="shared" ref="A10:A36" ca="1" si="1">A9+1</f>
        <v>45445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45446</v>
      </c>
      <c r="B11" s="148" t="s">
        <v>57</v>
      </c>
      <c r="C11" s="147" t="s">
        <v>63</v>
      </c>
      <c r="D11" s="137"/>
      <c r="E11" s="137"/>
      <c r="F11" s="137"/>
      <c r="G11" s="137"/>
      <c r="H11" s="137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45444</v>
      </c>
    </row>
    <row r="12" spans="1:20" ht="33.6" customHeight="1" x14ac:dyDescent="0.15">
      <c r="A12" s="136">
        <f t="shared" ca="1" si="1"/>
        <v>45447</v>
      </c>
      <c r="B12" s="137"/>
      <c r="C12" s="137"/>
      <c r="D12" s="150" t="s">
        <v>73</v>
      </c>
      <c r="E12" s="137"/>
      <c r="F12" s="137"/>
      <c r="G12" s="137"/>
      <c r="H12" s="137"/>
      <c r="I12" s="137"/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45448</v>
      </c>
      <c r="B13" s="137"/>
      <c r="C13" s="137"/>
      <c r="D13" s="137"/>
      <c r="E13" s="137"/>
      <c r="F13" s="137"/>
      <c r="G13" s="137"/>
      <c r="H13" s="159"/>
      <c r="I13" s="137"/>
      <c r="J13" s="137"/>
      <c r="K13" s="138"/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45449</v>
      </c>
      <c r="B14" s="137"/>
      <c r="C14" s="137"/>
      <c r="D14" s="137"/>
      <c r="E14" s="137"/>
      <c r="F14" s="137"/>
      <c r="G14" s="137"/>
      <c r="H14" s="143" t="s">
        <v>162</v>
      </c>
      <c r="I14" s="143" t="s">
        <v>72</v>
      </c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45450</v>
      </c>
      <c r="B15" s="148" t="s">
        <v>58</v>
      </c>
      <c r="C15" s="147" t="s">
        <v>64</v>
      </c>
      <c r="D15" s="137"/>
      <c r="E15" s="137"/>
      <c r="F15" s="137"/>
      <c r="G15" s="137"/>
      <c r="H15" s="137"/>
      <c r="I15" s="137"/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45451</v>
      </c>
      <c r="B16" s="137"/>
      <c r="C16" s="137"/>
      <c r="D16" s="137"/>
      <c r="E16" s="152" t="s">
        <v>171</v>
      </c>
      <c r="F16" s="137"/>
      <c r="G16" s="137"/>
      <c r="H16" s="137"/>
      <c r="I16" s="137"/>
      <c r="J16" s="137"/>
      <c r="K16" s="138"/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45452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45453</v>
      </c>
      <c r="B18" s="148" t="s">
        <v>59</v>
      </c>
      <c r="C18" s="147" t="s">
        <v>65</v>
      </c>
      <c r="D18" s="137"/>
      <c r="E18" s="137"/>
      <c r="F18" s="137"/>
      <c r="G18" s="137"/>
      <c r="H18" s="137"/>
      <c r="I18" s="137"/>
      <c r="J18" s="137"/>
      <c r="K18" s="138"/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45454</v>
      </c>
      <c r="B19" s="137"/>
      <c r="C19" s="137"/>
      <c r="D19" s="150" t="s">
        <v>73</v>
      </c>
      <c r="E19" s="137"/>
      <c r="F19" s="137"/>
      <c r="G19" s="137"/>
      <c r="H19" s="137"/>
      <c r="I19" s="137"/>
      <c r="J19" s="137"/>
      <c r="K19" s="179" t="s">
        <v>169</v>
      </c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45455</v>
      </c>
      <c r="B20" s="148" t="s">
        <v>60</v>
      </c>
      <c r="C20" s="147" t="s">
        <v>66</v>
      </c>
      <c r="D20" s="137"/>
      <c r="E20" s="137"/>
      <c r="F20" s="137"/>
      <c r="G20" s="137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45456</v>
      </c>
      <c r="B21" s="137"/>
      <c r="C21" s="137"/>
      <c r="D21" s="137"/>
      <c r="E21" s="137"/>
      <c r="F21" s="152" t="s">
        <v>150</v>
      </c>
      <c r="G21" s="137"/>
      <c r="H21" s="143" t="s">
        <v>162</v>
      </c>
      <c r="I21" s="143" t="s">
        <v>72</v>
      </c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45457</v>
      </c>
      <c r="B22" s="137"/>
      <c r="C22" s="137"/>
      <c r="D22" s="137"/>
      <c r="E22" s="149" t="s">
        <v>74</v>
      </c>
      <c r="F22" s="137"/>
      <c r="G22" s="137"/>
      <c r="H22" s="137"/>
      <c r="I22" s="137"/>
      <c r="J22" s="137"/>
      <c r="K22" s="138"/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45458</v>
      </c>
      <c r="B23" s="137"/>
      <c r="C23" s="137"/>
      <c r="D23" s="137"/>
      <c r="E23" s="137"/>
      <c r="F23" s="152" t="s">
        <v>170</v>
      </c>
      <c r="G23" s="137"/>
      <c r="H23" s="137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45459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45460</v>
      </c>
      <c r="B25" s="137"/>
      <c r="C25" s="137"/>
      <c r="D25" s="137"/>
      <c r="E25" s="137"/>
      <c r="F25" s="151" t="s">
        <v>186</v>
      </c>
      <c r="G25" s="145" t="s">
        <v>154</v>
      </c>
      <c r="H25" s="137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45461</v>
      </c>
      <c r="B26" s="148" t="s">
        <v>61</v>
      </c>
      <c r="C26" s="147" t="s">
        <v>67</v>
      </c>
      <c r="D26" s="137"/>
      <c r="E26" s="137"/>
      <c r="F26" s="137"/>
      <c r="G26" s="137"/>
      <c r="H26" s="137"/>
      <c r="I26" s="137"/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45462</v>
      </c>
      <c r="B27" s="137"/>
      <c r="C27" s="137"/>
      <c r="D27" s="153" t="s">
        <v>165</v>
      </c>
      <c r="E27" s="137"/>
      <c r="F27" s="137"/>
      <c r="G27" s="137"/>
      <c r="H27" s="159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45463</v>
      </c>
      <c r="B28" s="137"/>
      <c r="C28" s="137"/>
      <c r="D28" s="137"/>
      <c r="E28" s="137"/>
      <c r="F28" s="137"/>
      <c r="G28" s="137"/>
      <c r="H28" s="143" t="s">
        <v>162</v>
      </c>
      <c r="I28" s="143" t="s">
        <v>72</v>
      </c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45464</v>
      </c>
      <c r="B29" s="148" t="s">
        <v>62</v>
      </c>
      <c r="C29" s="147" t="s">
        <v>68</v>
      </c>
      <c r="D29" s="137"/>
      <c r="E29" s="137"/>
      <c r="F29" s="137"/>
      <c r="G29" s="137"/>
      <c r="H29" s="137"/>
      <c r="I29" s="137"/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45465</v>
      </c>
      <c r="B30" s="137"/>
      <c r="C30" s="155" t="s">
        <v>75</v>
      </c>
      <c r="D30" s="137"/>
      <c r="E30" s="152" t="s">
        <v>171</v>
      </c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45466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45467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45468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45469</v>
      </c>
      <c r="B34" s="137"/>
      <c r="C34" s="137"/>
      <c r="D34" s="137"/>
      <c r="E34" s="137"/>
      <c r="F34" s="137"/>
      <c r="G34" s="145" t="s">
        <v>76</v>
      </c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45470</v>
      </c>
      <c r="B35" s="137"/>
      <c r="C35" s="137"/>
      <c r="D35" s="137"/>
      <c r="E35" s="137"/>
      <c r="F35" s="137"/>
      <c r="G35" s="137"/>
      <c r="H35" s="143" t="s">
        <v>162</v>
      </c>
      <c r="I35" s="143" t="s">
        <v>72</v>
      </c>
      <c r="J35" s="143" t="s">
        <v>77</v>
      </c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45471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45472</v>
      </c>
      <c r="B37" s="137"/>
      <c r="C37" s="137"/>
      <c r="D37" s="137"/>
      <c r="E37" s="137"/>
      <c r="F37" s="161" t="s">
        <v>166</v>
      </c>
      <c r="G37" s="137"/>
      <c r="H37" s="137"/>
      <c r="I37" s="137"/>
      <c r="J37" s="137"/>
      <c r="K37" s="138"/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45473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O38" s="10"/>
      <c r="P38" s="11"/>
      <c r="Q38" s="34" t="str">
        <f t="shared" si="0"/>
        <v/>
      </c>
    </row>
    <row r="39" spans="1:22" ht="33.6" customHeight="1" thickBot="1" x14ac:dyDescent="0.2">
      <c r="A39" s="156" t="str">
        <f ca="1">IF(A38="","",IF(MONTH(A38+1)=MONTH(T11),A38+1,""))</f>
        <v/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J2:K2"/>
    <mergeCell ref="A3:A4"/>
    <mergeCell ref="B3:D3"/>
    <mergeCell ref="E3:E4"/>
    <mergeCell ref="F3:F4"/>
    <mergeCell ref="G3:G4"/>
    <mergeCell ref="H3:J4"/>
    <mergeCell ref="K3:K4"/>
    <mergeCell ref="B7:C7"/>
    <mergeCell ref="D7:E7"/>
    <mergeCell ref="B8:E8"/>
    <mergeCell ref="F8:G8"/>
    <mergeCell ref="D1:H1"/>
  </mergeCells>
  <phoneticPr fontId="1"/>
  <conditionalFormatting sqref="A9:K39">
    <cfRule type="expression" dxfId="8" priority="1" stopIfTrue="1">
      <formula>WEEKDAY($A9)=1</formula>
    </cfRule>
    <cfRule type="expression" dxfId="7" priority="2" stopIfTrue="1">
      <formula>VLOOKUP($A9,$P$4:$P$42,1,FALSE)=$A9</formula>
    </cfRule>
  </conditionalFormatting>
  <dataValidations count="2">
    <dataValidation allowBlank="1" showInputMessage="1" showErrorMessage="1" sqref="B9:K39 B5:E5" xr:uid="{625B5F70-A565-40C2-AACD-F5B9B3DC2867}"/>
    <dataValidation type="list" allowBlank="1" showInputMessage="1" showErrorMessage="1" sqref="B1" xr:uid="{CDF844F1-7EAB-4D2C-92EE-BF99FD231384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36742-76A6-4100-AB12-92A595ECF4D4}">
  <sheetPr codeName="Sheet7">
    <tabColor rgb="FFFF99CC"/>
    <pageSetUpPr fitToPage="1"/>
  </sheetPr>
  <dimension ref="A1:V47"/>
  <sheetViews>
    <sheetView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45474</v>
      </c>
      <c r="E1" s="249"/>
      <c r="F1" s="249"/>
      <c r="G1" s="249"/>
      <c r="H1" s="249"/>
      <c r="I1" s="39"/>
      <c r="J1" s="131" t="str">
        <f>HYPERLINK("#'6月'!A1","←6月へ")</f>
        <v>←6月へ</v>
      </c>
      <c r="K1" s="3" t="str">
        <f>HYPERLINK("#'8月'!A1","8月へ→")</f>
        <v>8月へ→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45397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 t="s">
        <v>43</v>
      </c>
      <c r="C5" s="15" t="s">
        <v>42</v>
      </c>
      <c r="D5" s="15" t="s">
        <v>40</v>
      </c>
      <c r="E5" s="14" t="s">
        <v>55</v>
      </c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9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7月</v>
      </c>
    </row>
    <row r="9" spans="1:20" ht="33" customHeight="1" x14ac:dyDescent="0.15">
      <c r="A9" s="139">
        <f ca="1">T11</f>
        <v>45474</v>
      </c>
      <c r="B9" s="140"/>
      <c r="C9" s="140"/>
      <c r="D9" s="140"/>
      <c r="E9" s="140"/>
      <c r="F9" s="140"/>
      <c r="G9" s="193" t="s">
        <v>82</v>
      </c>
      <c r="H9" s="140"/>
      <c r="I9" s="140"/>
      <c r="J9" s="140"/>
      <c r="K9" s="141"/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7</v>
      </c>
    </row>
    <row r="10" spans="1:20" ht="33.6" customHeight="1" x14ac:dyDescent="0.15">
      <c r="A10" s="142">
        <f t="shared" ref="A10:A36" ca="1" si="1">A9+1</f>
        <v>45475</v>
      </c>
      <c r="B10" s="148" t="s">
        <v>57</v>
      </c>
      <c r="C10" s="147" t="s">
        <v>63</v>
      </c>
      <c r="D10" s="137"/>
      <c r="E10" s="137"/>
      <c r="F10" s="137"/>
      <c r="G10" s="137"/>
      <c r="H10" s="137"/>
      <c r="I10" s="137"/>
      <c r="J10" s="137"/>
      <c r="K10" s="138"/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45476</v>
      </c>
      <c r="B11" s="137"/>
      <c r="C11" s="137"/>
      <c r="D11" s="137"/>
      <c r="E11" s="137"/>
      <c r="F11" s="137"/>
      <c r="G11" s="137"/>
      <c r="H11" s="159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45474</v>
      </c>
    </row>
    <row r="12" spans="1:20" ht="33.6" customHeight="1" x14ac:dyDescent="0.15">
      <c r="A12" s="136">
        <f t="shared" ca="1" si="1"/>
        <v>45477</v>
      </c>
      <c r="B12" s="137"/>
      <c r="C12" s="137"/>
      <c r="D12" s="137"/>
      <c r="E12" s="137"/>
      <c r="F12" s="137"/>
      <c r="G12" s="137"/>
      <c r="H12" s="143" t="s">
        <v>162</v>
      </c>
      <c r="I12" s="143" t="s">
        <v>72</v>
      </c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45478</v>
      </c>
      <c r="B13" s="148" t="s">
        <v>58</v>
      </c>
      <c r="C13" s="147" t="s">
        <v>64</v>
      </c>
      <c r="D13" s="137"/>
      <c r="E13" s="137"/>
      <c r="F13" s="137"/>
      <c r="G13" s="137"/>
      <c r="H13" s="137"/>
      <c r="I13" s="137"/>
      <c r="J13" s="137"/>
      <c r="K13" s="138"/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45479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45480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45481</v>
      </c>
      <c r="B16" s="137"/>
      <c r="C16" s="137"/>
      <c r="D16" s="150" t="s">
        <v>73</v>
      </c>
      <c r="E16" s="137"/>
      <c r="F16" s="137"/>
      <c r="G16" s="137"/>
      <c r="H16" s="137"/>
      <c r="I16" s="137"/>
      <c r="J16" s="137"/>
      <c r="K16" s="138"/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45482</v>
      </c>
      <c r="B17" s="148" t="s">
        <v>59</v>
      </c>
      <c r="C17" s="147" t="s">
        <v>65</v>
      </c>
      <c r="D17" s="137"/>
      <c r="E17" s="137"/>
      <c r="F17" s="137"/>
      <c r="G17" s="137"/>
      <c r="H17" s="137"/>
      <c r="I17" s="137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45483</v>
      </c>
      <c r="B18" s="137"/>
      <c r="C18" s="137"/>
      <c r="D18" s="137"/>
      <c r="E18" s="149" t="s">
        <v>74</v>
      </c>
      <c r="F18" s="137"/>
      <c r="G18" s="137"/>
      <c r="H18" s="137"/>
      <c r="I18" s="137"/>
      <c r="J18" s="137"/>
      <c r="K18" s="138"/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45484</v>
      </c>
      <c r="B19" s="137"/>
      <c r="C19" s="137"/>
      <c r="D19" s="137"/>
      <c r="E19" s="137"/>
      <c r="F19" s="152" t="s">
        <v>150</v>
      </c>
      <c r="G19" s="137"/>
      <c r="H19" s="143" t="s">
        <v>162</v>
      </c>
      <c r="I19" s="143" t="s">
        <v>72</v>
      </c>
      <c r="J19" s="137"/>
      <c r="K19" s="179" t="s">
        <v>169</v>
      </c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45485</v>
      </c>
      <c r="B20" s="148" t="s">
        <v>60</v>
      </c>
      <c r="C20" s="147" t="s">
        <v>66</v>
      </c>
      <c r="D20" s="137"/>
      <c r="E20" s="137"/>
      <c r="F20" s="137"/>
      <c r="G20" s="137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45486</v>
      </c>
      <c r="B21" s="137"/>
      <c r="C21" s="137"/>
      <c r="D21" s="137"/>
      <c r="E21" s="152" t="s">
        <v>171</v>
      </c>
      <c r="F21" s="137"/>
      <c r="G21" s="145" t="s">
        <v>154</v>
      </c>
      <c r="H21" s="137"/>
      <c r="I21" s="137"/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45487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8"/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45488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45489</v>
      </c>
      <c r="B24" s="137"/>
      <c r="C24" s="137"/>
      <c r="D24" s="150" t="s">
        <v>73</v>
      </c>
      <c r="E24" s="137"/>
      <c r="F24" s="137"/>
      <c r="G24" s="137"/>
      <c r="H24" s="137"/>
      <c r="I24" s="137"/>
      <c r="J24" s="137"/>
      <c r="K24" s="138"/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45490</v>
      </c>
      <c r="B25" s="148" t="s">
        <v>61</v>
      </c>
      <c r="C25" s="147" t="s">
        <v>67</v>
      </c>
      <c r="D25" s="137"/>
      <c r="E25" s="137"/>
      <c r="F25" s="137"/>
      <c r="G25" s="137"/>
      <c r="H25" s="159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45491</v>
      </c>
      <c r="B26" s="137"/>
      <c r="C26" s="137"/>
      <c r="D26" s="137"/>
      <c r="E26" s="137"/>
      <c r="F26" s="137"/>
      <c r="G26" s="137"/>
      <c r="H26" s="143" t="s">
        <v>162</v>
      </c>
      <c r="I26" s="143" t="s">
        <v>72</v>
      </c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45492</v>
      </c>
      <c r="B27" s="148" t="s">
        <v>62</v>
      </c>
      <c r="C27" s="147" t="s">
        <v>68</v>
      </c>
      <c r="D27" s="137"/>
      <c r="E27" s="137"/>
      <c r="F27" s="137"/>
      <c r="G27" s="137"/>
      <c r="H27" s="137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45493</v>
      </c>
      <c r="B28" s="137"/>
      <c r="C28" s="155" t="s">
        <v>75</v>
      </c>
      <c r="D28" s="137"/>
      <c r="E28" s="137"/>
      <c r="F28" s="152" t="s">
        <v>184</v>
      </c>
      <c r="G28" s="137"/>
      <c r="H28" s="137"/>
      <c r="I28" s="137"/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45494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45495</v>
      </c>
      <c r="B30" s="137"/>
      <c r="C30" s="137"/>
      <c r="D30" s="153" t="s">
        <v>177</v>
      </c>
      <c r="E30" s="137"/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45496</v>
      </c>
      <c r="B31" s="137"/>
      <c r="C31" s="137"/>
      <c r="D31" s="137"/>
      <c r="E31" s="152" t="s">
        <v>182</v>
      </c>
      <c r="F31" s="137"/>
      <c r="G31" s="137"/>
      <c r="H31" s="137"/>
      <c r="I31" s="137"/>
      <c r="J31" s="137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45497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45498</v>
      </c>
      <c r="B33" s="137"/>
      <c r="C33" s="137"/>
      <c r="D33" s="137"/>
      <c r="E33" s="137"/>
      <c r="F33" s="137"/>
      <c r="G33" s="137"/>
      <c r="H33" s="143" t="s">
        <v>162</v>
      </c>
      <c r="I33" s="143" t="s">
        <v>72</v>
      </c>
      <c r="J33" s="143" t="s">
        <v>77</v>
      </c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45499</v>
      </c>
      <c r="B34" s="137"/>
      <c r="C34" s="137"/>
      <c r="D34" s="137"/>
      <c r="E34" s="137"/>
      <c r="F34" s="137"/>
      <c r="G34" s="145" t="s">
        <v>76</v>
      </c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45500</v>
      </c>
      <c r="B35" s="137"/>
      <c r="C35" s="137"/>
      <c r="D35" s="137"/>
      <c r="E35" s="152" t="s">
        <v>171</v>
      </c>
      <c r="F35" s="137"/>
      <c r="G35" s="137"/>
      <c r="H35" s="137"/>
      <c r="I35" s="137"/>
      <c r="J35" s="137"/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45501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45502</v>
      </c>
      <c r="B37" s="137"/>
      <c r="C37" s="137"/>
      <c r="D37" s="137"/>
      <c r="E37" s="137"/>
      <c r="F37" s="161" t="s">
        <v>172</v>
      </c>
      <c r="G37" s="137"/>
      <c r="H37" s="137"/>
      <c r="I37" s="137"/>
      <c r="J37" s="137"/>
      <c r="K37" s="138"/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45503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O38" s="10"/>
      <c r="P38" s="11"/>
      <c r="Q38" s="34" t="str">
        <f t="shared" si="0"/>
        <v/>
      </c>
    </row>
    <row r="39" spans="1:22" ht="33.6" customHeight="1" thickBot="1" x14ac:dyDescent="0.2">
      <c r="A39" s="156">
        <f ca="1">IF(A38="","",IF(MONTH(A38+1)=MONTH(T11),A38+1,""))</f>
        <v>45504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B7:C7"/>
    <mergeCell ref="D7:E7"/>
    <mergeCell ref="B8:E8"/>
    <mergeCell ref="F8:G8"/>
    <mergeCell ref="D1:H1"/>
    <mergeCell ref="J2:K2"/>
    <mergeCell ref="A3:A4"/>
    <mergeCell ref="B3:D3"/>
    <mergeCell ref="E3:E4"/>
    <mergeCell ref="F3:F4"/>
    <mergeCell ref="G3:G4"/>
    <mergeCell ref="H3:J4"/>
    <mergeCell ref="K3:K4"/>
  </mergeCells>
  <phoneticPr fontId="1"/>
  <conditionalFormatting sqref="A9:K39">
    <cfRule type="expression" dxfId="6" priority="1" stopIfTrue="1">
      <formula>WEEKDAY($A9)=1</formula>
    </cfRule>
    <cfRule type="expression" dxfId="5" priority="2" stopIfTrue="1">
      <formula>VLOOKUP($A9,$P$4:$P$42,1,FALSE)=$A9</formula>
    </cfRule>
  </conditionalFormatting>
  <dataValidations count="2">
    <dataValidation allowBlank="1" showInputMessage="1" showErrorMessage="1" sqref="B9:K39 B5:E5" xr:uid="{48E8AD35-B4B1-4A10-9B08-C52CAE335226}"/>
    <dataValidation type="list" allowBlank="1" showInputMessage="1" showErrorMessage="1" sqref="B1" xr:uid="{AB26D92A-ED59-44FB-BFBB-929FAAF5D044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36FA-DF2A-4D27-8E8F-C39B0D8EC68D}">
  <sheetPr codeName="Sheet9">
    <tabColor rgb="FFFF99CC"/>
    <pageSetUpPr fitToPage="1"/>
  </sheetPr>
  <dimension ref="A1:V47"/>
  <sheetViews>
    <sheetView tabSelected="1" zoomScaleNormal="100" workbookViewId="0">
      <pane ySplit="8" topLeftCell="A9" activePane="bottomLeft" state="frozen"/>
      <selection activeCell="K1" sqref="K1"/>
      <selection pane="bottomLeft"/>
    </sheetView>
  </sheetViews>
  <sheetFormatPr defaultColWidth="9" defaultRowHeight="18" customHeight="1" x14ac:dyDescent="0.15"/>
  <cols>
    <col min="1" max="1" width="8.625" style="36" customWidth="1"/>
    <col min="2" max="11" width="13.875" style="36" customWidth="1"/>
    <col min="12" max="12" width="9" style="35"/>
    <col min="13" max="14" width="9" style="35" customWidth="1"/>
    <col min="15" max="15" width="26.625" style="40" hidden="1" customWidth="1"/>
    <col min="16" max="16" width="13" style="40" hidden="1" customWidth="1"/>
    <col min="17" max="17" width="9" style="40" hidden="1" customWidth="1"/>
    <col min="18" max="18" width="11.75" style="40" hidden="1" customWidth="1"/>
    <col min="19" max="19" width="11" style="40" hidden="1" customWidth="1"/>
    <col min="20" max="20" width="16.25" style="40" hidden="1" customWidth="1"/>
    <col min="21" max="22" width="9" style="35" customWidth="1"/>
    <col min="23" max="16384" width="9" style="35"/>
  </cols>
  <sheetData>
    <row r="1" spans="1:20" ht="28.5" customHeight="1" x14ac:dyDescent="0.15">
      <c r="B1" s="37">
        <v>2024</v>
      </c>
      <c r="C1" s="38"/>
      <c r="D1" s="249">
        <f ca="1">T11</f>
        <v>45505</v>
      </c>
      <c r="E1" s="249"/>
      <c r="F1" s="249"/>
      <c r="G1" s="249"/>
      <c r="H1" s="249"/>
      <c r="I1" s="39"/>
      <c r="J1" s="131" t="str">
        <f>HYPERLINK("#'7月'!A1","←7月へ")</f>
        <v>←7月へ</v>
      </c>
      <c r="K1" s="251" t="str">
        <f>HYPERLINK("#'5月カレンダー'!A1","カレンダーへ→")</f>
        <v>カレンダーへ→</v>
      </c>
    </row>
    <row r="2" spans="1:20" ht="15" customHeight="1" thickBot="1" x14ac:dyDescent="0.2">
      <c r="A2" s="41"/>
      <c r="B2" s="41"/>
      <c r="C2" s="41"/>
      <c r="D2" s="41"/>
      <c r="E2" s="41"/>
      <c r="F2" s="4"/>
      <c r="G2" s="4"/>
      <c r="H2" s="4"/>
      <c r="I2" s="4"/>
      <c r="J2" s="224">
        <v>45429</v>
      </c>
      <c r="K2" s="224"/>
    </row>
    <row r="3" spans="1:20" s="1" customFormat="1" ht="21.75" customHeight="1" x14ac:dyDescent="0.15">
      <c r="A3" s="225" t="s">
        <v>0</v>
      </c>
      <c r="B3" s="227" t="s">
        <v>81</v>
      </c>
      <c r="C3" s="228"/>
      <c r="D3" s="229"/>
      <c r="E3" s="230" t="s">
        <v>39</v>
      </c>
      <c r="F3" s="232"/>
      <c r="G3" s="232" t="s">
        <v>8</v>
      </c>
      <c r="H3" s="234" t="s">
        <v>38</v>
      </c>
      <c r="I3" s="235"/>
      <c r="J3" s="236"/>
      <c r="K3" s="240" t="s">
        <v>69</v>
      </c>
      <c r="O3" s="5"/>
      <c r="P3" s="5">
        <f>B1</f>
        <v>2024</v>
      </c>
      <c r="Q3" s="5"/>
      <c r="R3" s="6"/>
      <c r="S3" s="7"/>
      <c r="T3" s="8" t="s">
        <v>44</v>
      </c>
    </row>
    <row r="4" spans="1:20" s="1" customFormat="1" ht="21.75" customHeight="1" x14ac:dyDescent="0.15">
      <c r="A4" s="226"/>
      <c r="B4" s="175" t="s">
        <v>141</v>
      </c>
      <c r="C4" s="175" t="s">
        <v>142</v>
      </c>
      <c r="D4" s="9" t="s">
        <v>45</v>
      </c>
      <c r="E4" s="231"/>
      <c r="F4" s="233"/>
      <c r="G4" s="233"/>
      <c r="H4" s="237"/>
      <c r="I4" s="238"/>
      <c r="J4" s="239"/>
      <c r="K4" s="241"/>
      <c r="O4" s="10" t="s">
        <v>70</v>
      </c>
      <c r="P4" s="11">
        <f>DATE($P$3,1,1)</f>
        <v>45292</v>
      </c>
      <c r="Q4" s="34">
        <f>IF(P4="","",P4)</f>
        <v>45292</v>
      </c>
      <c r="R4" s="12"/>
      <c r="S4" s="7"/>
      <c r="T4" s="8">
        <f ca="1">YEAR(TODAY())</f>
        <v>2024</v>
      </c>
    </row>
    <row r="5" spans="1:20" s="1" customFormat="1" ht="23.25" customHeight="1" x14ac:dyDescent="0.15">
      <c r="A5" s="13" t="s">
        <v>1</v>
      </c>
      <c r="B5" s="14"/>
      <c r="C5" s="15"/>
      <c r="D5" s="15"/>
      <c r="E5" s="14"/>
      <c r="F5" s="14" t="s">
        <v>35</v>
      </c>
      <c r="G5" s="15"/>
      <c r="H5" s="16" t="s">
        <v>2</v>
      </c>
      <c r="I5" s="16" t="s">
        <v>2</v>
      </c>
      <c r="J5" s="16" t="s">
        <v>2</v>
      </c>
      <c r="K5" s="17"/>
      <c r="O5" s="167" t="s">
        <v>20</v>
      </c>
      <c r="P5" s="168" t="str">
        <f>IF(WEEKDAY(P4,3)=6,P4+1," - ")</f>
        <v xml:space="preserve"> - </v>
      </c>
      <c r="Q5" s="34" t="str">
        <f t="shared" ref="Q5:Q46" si="0">IF(P5="","",P5)</f>
        <v xml:space="preserve"> - </v>
      </c>
      <c r="R5" s="12"/>
      <c r="S5" s="7"/>
      <c r="T5" s="8">
        <f ca="1">YEAR(TODAY())+1</f>
        <v>2025</v>
      </c>
    </row>
    <row r="6" spans="1:20" s="1" customFormat="1" ht="44.45" customHeight="1" x14ac:dyDescent="0.15">
      <c r="A6" s="13" t="s">
        <v>3</v>
      </c>
      <c r="B6" s="18" t="s">
        <v>143</v>
      </c>
      <c r="C6" s="18" t="s">
        <v>144</v>
      </c>
      <c r="D6" s="19" t="s">
        <v>145</v>
      </c>
      <c r="E6" s="20" t="s">
        <v>4</v>
      </c>
      <c r="F6" s="20" t="s">
        <v>4</v>
      </c>
      <c r="G6" s="21"/>
      <c r="H6" s="21"/>
      <c r="I6" s="21"/>
      <c r="J6" s="22"/>
      <c r="K6" s="23"/>
      <c r="O6" s="10" t="s">
        <v>34</v>
      </c>
      <c r="P6" s="33">
        <f>DATE($P$3,1,2)</f>
        <v>45293</v>
      </c>
      <c r="Q6" s="34">
        <f t="shared" si="0"/>
        <v>45293</v>
      </c>
      <c r="R6" s="12"/>
      <c r="S6" s="7"/>
      <c r="T6" s="24"/>
    </row>
    <row r="7" spans="1:20" s="1" customFormat="1" ht="44.45" hidden="1" customHeight="1" x14ac:dyDescent="0.15">
      <c r="A7" s="25" t="s">
        <v>5</v>
      </c>
      <c r="B7" s="242" t="s">
        <v>6</v>
      </c>
      <c r="C7" s="243"/>
      <c r="D7" s="244" t="s">
        <v>36</v>
      </c>
      <c r="E7" s="245"/>
      <c r="F7" s="19" t="s">
        <v>37</v>
      </c>
      <c r="G7" s="20"/>
      <c r="H7" s="20"/>
      <c r="I7" s="20"/>
      <c r="J7" s="26"/>
      <c r="K7" s="27"/>
      <c r="O7" s="10" t="s">
        <v>34</v>
      </c>
      <c r="P7" s="33">
        <f>DATE($P$3,1,3)</f>
        <v>45294</v>
      </c>
      <c r="Q7" s="34">
        <f t="shared" si="0"/>
        <v>45294</v>
      </c>
      <c r="R7" s="12"/>
      <c r="S7" s="7"/>
      <c r="T7" s="7"/>
    </row>
    <row r="8" spans="1:20" s="2" customFormat="1" ht="23.25" customHeight="1" thickBot="1" x14ac:dyDescent="0.2">
      <c r="A8" s="28" t="s">
        <v>7</v>
      </c>
      <c r="B8" s="246" t="s">
        <v>47</v>
      </c>
      <c r="C8" s="247"/>
      <c r="D8" s="247"/>
      <c r="E8" s="248"/>
      <c r="F8" s="246" t="s">
        <v>48</v>
      </c>
      <c r="G8" s="248"/>
      <c r="H8" s="29"/>
      <c r="I8" s="29"/>
      <c r="J8" s="30"/>
      <c r="K8" s="31"/>
      <c r="O8" s="10" t="s">
        <v>9</v>
      </c>
      <c r="P8" s="11">
        <f>DATE($P$3,1,14-WEEKDAY(DATE($P$3,1,0),3))</f>
        <v>45299</v>
      </c>
      <c r="Q8" s="34">
        <f t="shared" si="0"/>
        <v>45299</v>
      </c>
      <c r="R8" s="12"/>
      <c r="S8" s="6" t="s">
        <v>49</v>
      </c>
      <c r="T8" s="5" t="str">
        <f ca="1">RIGHT(CELL("filename",T7),LEN(CELL("filename",T7))-FIND("]",CELL("filename",T7)))</f>
        <v>8月</v>
      </c>
    </row>
    <row r="9" spans="1:20" ht="33" customHeight="1" x14ac:dyDescent="0.15">
      <c r="A9" s="139">
        <f ca="1">T11</f>
        <v>45505</v>
      </c>
      <c r="B9" s="140"/>
      <c r="C9" s="140"/>
      <c r="D9" s="140"/>
      <c r="E9" s="140"/>
      <c r="F9" s="140"/>
      <c r="G9" s="140"/>
      <c r="H9" s="140"/>
      <c r="I9" s="140"/>
      <c r="J9" s="140"/>
      <c r="K9" s="141"/>
      <c r="O9" s="167" t="s">
        <v>21</v>
      </c>
      <c r="P9" s="168" t="str">
        <f>IF(WEEKDAY(P8,3)=6,P8+1," - ")</f>
        <v xml:space="preserve"> - </v>
      </c>
      <c r="Q9" s="34" t="str">
        <f t="shared" si="0"/>
        <v xml:space="preserve"> - </v>
      </c>
      <c r="R9" s="12"/>
      <c r="S9" s="6" t="s">
        <v>50</v>
      </c>
      <c r="T9" s="5" t="str">
        <f ca="1">LEFT(T8,SEARCH("月",T8)-1)</f>
        <v>8</v>
      </c>
    </row>
    <row r="10" spans="1:20" ht="33.6" customHeight="1" x14ac:dyDescent="0.15">
      <c r="A10" s="142">
        <f t="shared" ref="A10:A36" ca="1" si="1">A9+1</f>
        <v>45506</v>
      </c>
      <c r="B10" s="137"/>
      <c r="C10" s="137"/>
      <c r="D10" s="137"/>
      <c r="E10" s="137"/>
      <c r="F10" s="137"/>
      <c r="G10" s="145" t="s">
        <v>82</v>
      </c>
      <c r="H10" s="137"/>
      <c r="I10" s="137"/>
      <c r="J10" s="137"/>
      <c r="K10" s="138"/>
      <c r="O10" s="10" t="s">
        <v>71</v>
      </c>
      <c r="P10" s="11">
        <f>DATE($P$3,2,11)</f>
        <v>45333</v>
      </c>
      <c r="Q10" s="34">
        <f t="shared" si="0"/>
        <v>45333</v>
      </c>
      <c r="R10" s="12"/>
      <c r="S10" s="6" t="s">
        <v>51</v>
      </c>
      <c r="T10" s="5" t="str">
        <f ca="1">MID(CELL("filename",T10),FIND("[",CELL("filename",T10))+1,FIND("]",CELL("filename",T10))-FIND("[",CELL("filename",T10))-1)</f>
        <v>yotei.xlsx</v>
      </c>
    </row>
    <row r="11" spans="1:20" ht="33.6" customHeight="1" x14ac:dyDescent="0.15">
      <c r="A11" s="136">
        <f t="shared" ca="1" si="1"/>
        <v>45507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O11" s="167" t="s">
        <v>22</v>
      </c>
      <c r="P11" s="168">
        <f>IF(WEEKDAY(P10,3)=6,P10+1," - ")</f>
        <v>45334</v>
      </c>
      <c r="Q11" s="34">
        <f t="shared" si="0"/>
        <v>45334</v>
      </c>
      <c r="R11" s="12"/>
      <c r="S11" s="6" t="s">
        <v>52</v>
      </c>
      <c r="T11" s="32">
        <f ca="1">DATE(P3,T9,1)</f>
        <v>45505</v>
      </c>
    </row>
    <row r="12" spans="1:20" ht="33.6" customHeight="1" x14ac:dyDescent="0.15">
      <c r="A12" s="136">
        <f t="shared" ca="1" si="1"/>
        <v>45508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O12" s="10" t="s">
        <v>80</v>
      </c>
      <c r="P12" s="11">
        <f>IF($P$3&gt;2019,DATE($P$3,2,23)," - ")</f>
        <v>45345</v>
      </c>
      <c r="Q12" s="34">
        <f t="shared" si="0"/>
        <v>45345</v>
      </c>
      <c r="R12" s="12"/>
      <c r="T12" s="8"/>
    </row>
    <row r="13" spans="1:20" ht="33.6" customHeight="1" x14ac:dyDescent="0.15">
      <c r="A13" s="136">
        <f t="shared" ca="1" si="1"/>
        <v>45509</v>
      </c>
      <c r="B13" s="137"/>
      <c r="C13" s="137"/>
      <c r="D13" s="137"/>
      <c r="E13" s="137"/>
      <c r="F13" s="223" t="s">
        <v>209</v>
      </c>
      <c r="G13" s="137"/>
      <c r="H13" s="137"/>
      <c r="I13" s="137"/>
      <c r="J13" s="137"/>
      <c r="K13" s="138"/>
      <c r="O13" s="167" t="s">
        <v>33</v>
      </c>
      <c r="P13" s="168" t="str">
        <f>IF(P12=2019," - ",IF(WEEKDAY(P12,3)=6,P12+1," - "))</f>
        <v xml:space="preserve"> - </v>
      </c>
      <c r="Q13" s="34" t="str">
        <f t="shared" si="0"/>
        <v xml:space="preserve"> - </v>
      </c>
      <c r="R13" s="12"/>
      <c r="T13" s="42" t="s">
        <v>40</v>
      </c>
    </row>
    <row r="14" spans="1:20" ht="33.6" customHeight="1" x14ac:dyDescent="0.15">
      <c r="A14" s="136">
        <f t="shared" ca="1" si="1"/>
        <v>45510</v>
      </c>
      <c r="B14" s="137"/>
      <c r="C14" s="137"/>
      <c r="D14" s="137"/>
      <c r="E14" s="137"/>
      <c r="F14" s="223" t="s">
        <v>209</v>
      </c>
      <c r="G14" s="137"/>
      <c r="H14" s="137"/>
      <c r="I14" s="137"/>
      <c r="J14" s="137"/>
      <c r="K14" s="138"/>
      <c r="O14" s="10" t="s">
        <v>10</v>
      </c>
      <c r="P14" s="11">
        <f>DATE($P$3,3,INT(20.8431+0.242194*($P$3-1980)-INT(($P$3-1980)/4)))</f>
        <v>45371</v>
      </c>
      <c r="Q14" s="34">
        <f t="shared" si="0"/>
        <v>45371</v>
      </c>
      <c r="R14" s="12"/>
      <c r="T14" s="42" t="s">
        <v>42</v>
      </c>
    </row>
    <row r="15" spans="1:20" ht="33.6" customHeight="1" x14ac:dyDescent="0.15">
      <c r="A15" s="136">
        <f t="shared" ca="1" si="1"/>
        <v>45511</v>
      </c>
      <c r="B15" s="137"/>
      <c r="C15" s="137"/>
      <c r="D15" s="137"/>
      <c r="E15" s="137"/>
      <c r="F15" s="223" t="s">
        <v>209</v>
      </c>
      <c r="G15" s="137"/>
      <c r="H15" s="137"/>
      <c r="I15" s="137"/>
      <c r="J15" s="137"/>
      <c r="K15" s="138"/>
      <c r="O15" s="167" t="s">
        <v>23</v>
      </c>
      <c r="P15" s="168" t="str">
        <f>IF(WEEKDAY(P14,3)=6,P14+1," - ")</f>
        <v xml:space="preserve"> - </v>
      </c>
      <c r="Q15" s="34" t="str">
        <f t="shared" si="0"/>
        <v xml:space="preserve"> - </v>
      </c>
      <c r="R15" s="12"/>
      <c r="T15" s="42" t="s">
        <v>41</v>
      </c>
    </row>
    <row r="16" spans="1:20" ht="33.6" customHeight="1" x14ac:dyDescent="0.15">
      <c r="A16" s="136">
        <f t="shared" ca="1" si="1"/>
        <v>45512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8"/>
      <c r="O16" s="10" t="s">
        <v>11</v>
      </c>
      <c r="P16" s="11">
        <f>DATE($P$3,4,29)</f>
        <v>45411</v>
      </c>
      <c r="Q16" s="34">
        <f t="shared" si="0"/>
        <v>45411</v>
      </c>
      <c r="R16" s="5"/>
      <c r="T16" s="42" t="s">
        <v>43</v>
      </c>
    </row>
    <row r="17" spans="1:20" ht="33.6" customHeight="1" x14ac:dyDescent="0.15">
      <c r="A17" s="136">
        <f t="shared" ca="1" si="1"/>
        <v>45513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8"/>
      <c r="O17" s="167" t="s">
        <v>24</v>
      </c>
      <c r="P17" s="168" t="str">
        <f>IF(WEEKDAY(P16,3)=6,P16+1," - ")</f>
        <v xml:space="preserve"> - </v>
      </c>
      <c r="Q17" s="34" t="str">
        <f t="shared" si="0"/>
        <v xml:space="preserve"> - </v>
      </c>
      <c r="R17" s="5"/>
      <c r="T17" s="42" t="s">
        <v>54</v>
      </c>
    </row>
    <row r="18" spans="1:20" ht="33.6" customHeight="1" x14ac:dyDescent="0.15">
      <c r="A18" s="136">
        <f t="shared" ca="1" si="1"/>
        <v>45514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  <c r="O18" s="10" t="s">
        <v>12</v>
      </c>
      <c r="P18" s="11">
        <f>DATE($P$3,5,3)</f>
        <v>45415</v>
      </c>
      <c r="Q18" s="34">
        <f t="shared" si="0"/>
        <v>45415</v>
      </c>
      <c r="R18" s="5"/>
      <c r="T18" s="42" t="s">
        <v>46</v>
      </c>
    </row>
    <row r="19" spans="1:20" ht="33.6" customHeight="1" x14ac:dyDescent="0.15">
      <c r="A19" s="136">
        <f t="shared" ca="1" si="1"/>
        <v>45515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8"/>
      <c r="O19" s="167" t="s">
        <v>25</v>
      </c>
      <c r="P19" s="168" t="str">
        <f>IF(WEEKDAY(P18,3)=6,P18+3," - ")</f>
        <v xml:space="preserve"> - </v>
      </c>
      <c r="Q19" s="34" t="str">
        <f t="shared" si="0"/>
        <v xml:space="preserve"> - </v>
      </c>
      <c r="R19" s="5"/>
      <c r="T19" s="42" t="s">
        <v>55</v>
      </c>
    </row>
    <row r="20" spans="1:20" ht="33.6" customHeight="1" x14ac:dyDescent="0.15">
      <c r="A20" s="136">
        <f t="shared" ca="1" si="1"/>
        <v>45516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8"/>
      <c r="O20" s="10" t="s">
        <v>13</v>
      </c>
      <c r="P20" s="11">
        <f>DATE($P$3,5,4)</f>
        <v>45416</v>
      </c>
      <c r="Q20" s="34">
        <f t="shared" si="0"/>
        <v>45416</v>
      </c>
      <c r="R20" s="5"/>
      <c r="T20" s="42" t="s">
        <v>56</v>
      </c>
    </row>
    <row r="21" spans="1:20" ht="33.6" customHeight="1" x14ac:dyDescent="0.15">
      <c r="A21" s="142">
        <f t="shared" ca="1" si="1"/>
        <v>45517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  <c r="O21" s="167" t="s">
        <v>26</v>
      </c>
      <c r="P21" s="168" t="str">
        <f>IF(WEEKDAY(P20,3)=6,P20+2," - ")</f>
        <v xml:space="preserve"> - </v>
      </c>
      <c r="Q21" s="34" t="str">
        <f t="shared" si="0"/>
        <v xml:space="preserve"> - </v>
      </c>
      <c r="R21" s="5"/>
    </row>
    <row r="22" spans="1:20" ht="33.6" customHeight="1" x14ac:dyDescent="0.15">
      <c r="A22" s="136">
        <f t="shared" ca="1" si="1"/>
        <v>45518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8"/>
      <c r="O22" s="10" t="s">
        <v>14</v>
      </c>
      <c r="P22" s="11">
        <f>DATE($P$3,5,5)</f>
        <v>45417</v>
      </c>
      <c r="Q22" s="34">
        <f t="shared" si="0"/>
        <v>45417</v>
      </c>
      <c r="R22" s="5"/>
    </row>
    <row r="23" spans="1:20" ht="33.6" customHeight="1" x14ac:dyDescent="0.15">
      <c r="A23" s="136">
        <f t="shared" ca="1" si="1"/>
        <v>45519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8" ph="1"/>
      <c r="O23" s="167" t="s">
        <v>27</v>
      </c>
      <c r="P23" s="168">
        <f>IF(WEEKDAY(P22,3)=6,P22+1," - ")</f>
        <v>45418</v>
      </c>
      <c r="Q23" s="34">
        <f t="shared" si="0"/>
        <v>45418</v>
      </c>
      <c r="R23" s="5"/>
    </row>
    <row r="24" spans="1:20" ht="33.6" customHeight="1" x14ac:dyDescent="0.15">
      <c r="A24" s="136">
        <f t="shared" ca="1" si="1"/>
        <v>45520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  <c r="O24" s="10" t="s">
        <v>15</v>
      </c>
      <c r="P24" s="11">
        <f>IF($P$3=2021,DATE($P$3,7,22),DATE($P$3,7,21-WEEKDAY(DATE($P$3,7,0),3)))</f>
        <v>45488</v>
      </c>
      <c r="Q24" s="34">
        <f t="shared" si="0"/>
        <v>45488</v>
      </c>
      <c r="R24" s="5"/>
    </row>
    <row r="25" spans="1:20" ht="33.6" customHeight="1" x14ac:dyDescent="0.15">
      <c r="A25" s="136">
        <f t="shared" ca="1" si="1"/>
        <v>45521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O25" s="167" t="s">
        <v>28</v>
      </c>
      <c r="P25" s="168" t="str">
        <f>IF(WEEKDAY(P24,3)=6,P24+1," - ")</f>
        <v xml:space="preserve"> - </v>
      </c>
      <c r="Q25" s="34" t="str">
        <f t="shared" si="0"/>
        <v xml:space="preserve"> - </v>
      </c>
      <c r="R25" s="5"/>
    </row>
    <row r="26" spans="1:20" ht="33.6" customHeight="1" x14ac:dyDescent="0.15">
      <c r="A26" s="136">
        <f t="shared" ca="1" si="1"/>
        <v>45522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8"/>
      <c r="O26" s="10" t="s">
        <v>53</v>
      </c>
      <c r="P26" s="11">
        <f>IF($P$3=2021,DATE($P$3,8,8),DATE($P$3,8,11))</f>
        <v>45515</v>
      </c>
      <c r="Q26" s="34">
        <f t="shared" si="0"/>
        <v>45515</v>
      </c>
      <c r="R26" s="5"/>
    </row>
    <row r="27" spans="1:20" ht="33.6" customHeight="1" x14ac:dyDescent="0.15">
      <c r="A27" s="136">
        <f t="shared" ca="1" si="1"/>
        <v>45523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8"/>
      <c r="O27" s="167" t="s">
        <v>78</v>
      </c>
      <c r="P27" s="168">
        <f>IF(WEEKDAY(P26,3)=6,P26+1," - ")</f>
        <v>45516</v>
      </c>
      <c r="Q27" s="34">
        <f t="shared" si="0"/>
        <v>45516</v>
      </c>
      <c r="R27" s="5"/>
    </row>
    <row r="28" spans="1:20" ht="33.6" customHeight="1" x14ac:dyDescent="0.15">
      <c r="A28" s="136">
        <f t="shared" ca="1" si="1"/>
        <v>45524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O28" s="10" t="s">
        <v>16</v>
      </c>
      <c r="P28" s="11">
        <f>DATE($P$3,9,21-WEEKDAY(DATE($P$3,9,0),3))</f>
        <v>45551</v>
      </c>
      <c r="Q28" s="34">
        <f t="shared" si="0"/>
        <v>45551</v>
      </c>
      <c r="R28" s="5"/>
    </row>
    <row r="29" spans="1:20" ht="33.6" customHeight="1" x14ac:dyDescent="0.15">
      <c r="A29" s="136">
        <f t="shared" ca="1" si="1"/>
        <v>45525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O29" s="167" t="s">
        <v>29</v>
      </c>
      <c r="P29" s="168" t="str">
        <f>IF(WEEKDAY(P28,3)=6,P28+1," - ")</f>
        <v xml:space="preserve"> - </v>
      </c>
      <c r="Q29" s="34" t="str">
        <f t="shared" si="0"/>
        <v xml:space="preserve"> - </v>
      </c>
      <c r="R29" s="5"/>
    </row>
    <row r="30" spans="1:20" ht="33.6" customHeight="1" x14ac:dyDescent="0.15">
      <c r="A30" s="136">
        <f t="shared" ca="1" si="1"/>
        <v>45526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8"/>
      <c r="O30" s="10" t="s">
        <v>17</v>
      </c>
      <c r="P30" s="11">
        <f>DATE($P$3,9,INT(23.2488+0.242194*($P$3-1980)-INT(($P$3-1980)/4)))</f>
        <v>45557</v>
      </c>
      <c r="Q30" s="34">
        <f t="shared" si="0"/>
        <v>45557</v>
      </c>
      <c r="R30" s="5"/>
    </row>
    <row r="31" spans="1:20" ht="33.6" customHeight="1" x14ac:dyDescent="0.15">
      <c r="A31" s="142">
        <f t="shared" ca="1" si="1"/>
        <v>45527</v>
      </c>
      <c r="B31" s="137"/>
      <c r="C31" s="137"/>
      <c r="D31" s="137"/>
      <c r="E31" s="137"/>
      <c r="F31" s="161" t="s">
        <v>210</v>
      </c>
      <c r="G31" s="137"/>
      <c r="H31" s="137"/>
      <c r="I31" s="137"/>
      <c r="J31" s="137"/>
      <c r="K31" s="138"/>
      <c r="O31" s="167" t="s">
        <v>30</v>
      </c>
      <c r="P31" s="168">
        <f>IF(WEEKDAY(P30,3)=6,P30+1," - ")</f>
        <v>45558</v>
      </c>
      <c r="Q31" s="34">
        <f t="shared" si="0"/>
        <v>45558</v>
      </c>
      <c r="R31" s="5"/>
    </row>
    <row r="32" spans="1:20" ht="33.6" customHeight="1" x14ac:dyDescent="0.15">
      <c r="A32" s="136">
        <f t="shared" ca="1" si="1"/>
        <v>45528</v>
      </c>
      <c r="B32" s="137"/>
      <c r="C32" s="137"/>
      <c r="D32" s="137"/>
      <c r="E32" s="137"/>
      <c r="F32" s="161" t="s">
        <v>210</v>
      </c>
      <c r="G32" s="137"/>
      <c r="H32" s="137"/>
      <c r="I32" s="137"/>
      <c r="J32" s="137"/>
      <c r="K32" s="138"/>
      <c r="O32" s="10" t="s">
        <v>79</v>
      </c>
      <c r="P32" s="11">
        <f>IF($P$3=2021,DATE($P$3,7,23),DATE($P$3,10,14-WEEKDAY(DATE($P$3,10,0),3)))</f>
        <v>45579</v>
      </c>
      <c r="Q32" s="34">
        <f t="shared" si="0"/>
        <v>45579</v>
      </c>
      <c r="R32" s="5"/>
    </row>
    <row r="33" spans="1:22" ht="33.6" customHeight="1" x14ac:dyDescent="0.15">
      <c r="A33" s="136">
        <f t="shared" ca="1" si="1"/>
        <v>45529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8"/>
      <c r="O33" s="167" t="s">
        <v>156</v>
      </c>
      <c r="P33" s="168" t="str">
        <f>IF(WEEKDAY(P32,3)=6,P32+1," - ")</f>
        <v xml:space="preserve"> - </v>
      </c>
      <c r="Q33" s="34" t="str">
        <f t="shared" si="0"/>
        <v xml:space="preserve"> - </v>
      </c>
      <c r="R33" s="5"/>
    </row>
    <row r="34" spans="1:22" ht="33.6" customHeight="1" x14ac:dyDescent="0.15">
      <c r="A34" s="136">
        <f t="shared" ca="1" si="1"/>
        <v>45530</v>
      </c>
      <c r="B34" s="137"/>
      <c r="C34" s="137"/>
      <c r="D34" s="137"/>
      <c r="E34" s="137"/>
      <c r="F34" s="137"/>
      <c r="G34" s="145" t="s">
        <v>76</v>
      </c>
      <c r="H34" s="137"/>
      <c r="I34" s="137"/>
      <c r="J34" s="137"/>
      <c r="K34" s="138"/>
      <c r="O34" s="10" t="s">
        <v>18</v>
      </c>
      <c r="P34" s="11">
        <f>DATE($P$3,11,3)</f>
        <v>45599</v>
      </c>
      <c r="Q34" s="34">
        <f t="shared" si="0"/>
        <v>45599</v>
      </c>
      <c r="R34" s="5"/>
    </row>
    <row r="35" spans="1:22" ht="33.6" customHeight="1" x14ac:dyDescent="0.15">
      <c r="A35" s="136">
        <f t="shared" ca="1" si="1"/>
        <v>45531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O35" s="167" t="s">
        <v>31</v>
      </c>
      <c r="P35" s="168">
        <f>IF(WEEKDAY(P34,3)=6,P34+1," - ")</f>
        <v>45600</v>
      </c>
      <c r="Q35" s="34">
        <f t="shared" si="0"/>
        <v>45600</v>
      </c>
      <c r="R35" s="5"/>
    </row>
    <row r="36" spans="1:22" ht="33.6" customHeight="1" x14ac:dyDescent="0.15">
      <c r="A36" s="136">
        <f t="shared" ca="1" si="1"/>
        <v>45532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O36" s="10" t="s">
        <v>19</v>
      </c>
      <c r="P36" s="11">
        <f>DATE($P$3,11,23)</f>
        <v>45619</v>
      </c>
      <c r="Q36" s="34">
        <f t="shared" si="0"/>
        <v>45619</v>
      </c>
      <c r="R36" s="5"/>
    </row>
    <row r="37" spans="1:22" ht="33.6" customHeight="1" x14ac:dyDescent="0.15">
      <c r="A37" s="136">
        <f ca="1">IF(MONTH(A36+1)=MONTH(T11),A36+1,"")</f>
        <v>45533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O37" s="167" t="s">
        <v>32</v>
      </c>
      <c r="P37" s="168" t="str">
        <f>IF(WEEKDAY(P36,3)=6,P36+1," - ")</f>
        <v xml:space="preserve"> - </v>
      </c>
      <c r="Q37" s="34" t="str">
        <f t="shared" si="0"/>
        <v xml:space="preserve"> - </v>
      </c>
    </row>
    <row r="38" spans="1:22" ht="33.6" customHeight="1" x14ac:dyDescent="0.15">
      <c r="A38" s="136">
        <f ca="1">IF(A37="","",IF(MONTH(A37+1)=MONTH(T11),A37+1,""))</f>
        <v>45534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O38" s="10"/>
      <c r="P38" s="11"/>
      <c r="Q38" s="34" t="str">
        <f t="shared" si="0"/>
        <v/>
      </c>
    </row>
    <row r="39" spans="1:22" ht="33.6" customHeight="1" thickBot="1" x14ac:dyDescent="0.2">
      <c r="A39" s="156">
        <f ca="1">IF(A38="","",IF(MONTH(A38+1)=MONTH(T11),A38+1,""))</f>
        <v>45535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8"/>
      <c r="O39" s="10" t="s">
        <v>157</v>
      </c>
      <c r="P39" s="33" t="str">
        <f>IF($P$3=2019,DATE($P$3,5,1)," - ")</f>
        <v xml:space="preserve"> - </v>
      </c>
      <c r="Q39" s="34" t="str">
        <f t="shared" si="0"/>
        <v xml:space="preserve"> - </v>
      </c>
      <c r="V39" s="43"/>
    </row>
    <row r="40" spans="1:22" ht="30.75" customHeight="1" x14ac:dyDescent="0.15">
      <c r="O40" s="10" t="s">
        <v>158</v>
      </c>
      <c r="P40" s="33" t="str">
        <f>IF(AND(WEEKDAY(P16,3)&lt;&gt;5,$P$3=2019),DATE($P$3,4,30)," - ")</f>
        <v xml:space="preserve"> - </v>
      </c>
      <c r="Q40" s="34" t="str">
        <f t="shared" si="0"/>
        <v xml:space="preserve"> - </v>
      </c>
    </row>
    <row r="41" spans="1:22" ht="18" customHeight="1" x14ac:dyDescent="0.15">
      <c r="O41" s="10" t="s">
        <v>159</v>
      </c>
      <c r="P41" s="33" t="str">
        <f>IF(AND(WEEKDAY(DATE($P$3,5,1),3)&lt;&gt;5,$P$3=2019),DATE($P$3,5,2)," - ")</f>
        <v xml:space="preserve"> - </v>
      </c>
      <c r="Q41" s="34" t="str">
        <f t="shared" si="0"/>
        <v xml:space="preserve"> - </v>
      </c>
    </row>
    <row r="42" spans="1:22" ht="18" customHeight="1" x14ac:dyDescent="0.15">
      <c r="O42" s="10" t="s">
        <v>160</v>
      </c>
      <c r="P42" s="33" t="str">
        <f>IF($P$3=2019,DATE($P$3,10,22)," - ")</f>
        <v xml:space="preserve"> - </v>
      </c>
      <c r="Q42" s="34" t="str">
        <f t="shared" si="0"/>
        <v xml:space="preserve"> - </v>
      </c>
    </row>
    <row r="43" spans="1:22" ht="18" customHeight="1" x14ac:dyDescent="0.15">
      <c r="O43" s="10"/>
      <c r="P43" s="33"/>
      <c r="Q43" s="34" t="str">
        <f t="shared" si="0"/>
        <v/>
      </c>
    </row>
    <row r="44" spans="1:22" ht="18" customHeight="1" x14ac:dyDescent="0.15">
      <c r="O44" s="10"/>
      <c r="P44" s="11"/>
      <c r="Q44" s="34" t="str">
        <f t="shared" si="0"/>
        <v/>
      </c>
    </row>
    <row r="45" spans="1:22" ht="18" customHeight="1" x14ac:dyDescent="0.15">
      <c r="O45" s="10"/>
      <c r="P45" s="33"/>
      <c r="Q45" s="34" t="str">
        <f t="shared" si="0"/>
        <v/>
      </c>
    </row>
    <row r="46" spans="1:22" ht="18" customHeight="1" x14ac:dyDescent="0.15">
      <c r="O46" s="10"/>
      <c r="P46" s="33"/>
      <c r="Q46" s="34" t="str">
        <f t="shared" si="0"/>
        <v/>
      </c>
    </row>
    <row r="47" spans="1:22" ht="18" customHeight="1" x14ac:dyDescent="0.15">
      <c r="O47" s="10"/>
      <c r="P47" s="33"/>
    </row>
  </sheetData>
  <dataConsolidate/>
  <mergeCells count="13">
    <mergeCell ref="B7:C7"/>
    <mergeCell ref="D7:E7"/>
    <mergeCell ref="B8:E8"/>
    <mergeCell ref="F8:G8"/>
    <mergeCell ref="D1:H1"/>
    <mergeCell ref="J2:K2"/>
    <mergeCell ref="A3:A4"/>
    <mergeCell ref="B3:D3"/>
    <mergeCell ref="E3:E4"/>
    <mergeCell ref="F3:F4"/>
    <mergeCell ref="G3:G4"/>
    <mergeCell ref="H3:J4"/>
    <mergeCell ref="K3:K4"/>
  </mergeCells>
  <phoneticPr fontId="1"/>
  <conditionalFormatting sqref="A9:K39">
    <cfRule type="expression" dxfId="1" priority="1" stopIfTrue="1">
      <formula>WEEKDAY($A9)=1</formula>
    </cfRule>
    <cfRule type="expression" dxfId="0" priority="2" stopIfTrue="1">
      <formula>VLOOKUP($A9,$P$4:$P$42,1,FALSE)=$A9</formula>
    </cfRule>
  </conditionalFormatting>
  <dataValidations count="2">
    <dataValidation allowBlank="1" showInputMessage="1" showErrorMessage="1" sqref="B9:K39 B5:E5" xr:uid="{48112B4A-4833-4D1A-9B56-24BDDDD1DD8E}"/>
    <dataValidation type="list" allowBlank="1" showInputMessage="1" showErrorMessage="1" sqref="B1" xr:uid="{1AABBC55-ADA3-4D77-8386-70128E665ADC}">
      <formula1>新年</formula1>
    </dataValidation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66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67B3-8EA7-4335-AD9E-202E959EC044}">
  <sheetPr codeName="Sheet28">
    <tabColor rgb="FFFFFF66"/>
    <pageSetUpPr fitToPage="1"/>
  </sheetPr>
  <dimension ref="A1:AM12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0.875" style="45" customWidth="1"/>
    <col min="2" max="2" width="5.375" style="45" customWidth="1"/>
    <col min="3" max="9" width="14.125" style="45" customWidth="1"/>
    <col min="10" max="10" width="10.375" style="45" customWidth="1"/>
    <col min="11" max="11" width="9" style="45" hidden="1" customWidth="1"/>
    <col min="12" max="13" width="9" style="45" customWidth="1"/>
    <col min="14" max="14" width="8.625" style="45" hidden="1" customWidth="1"/>
    <col min="15" max="15" width="24.75" style="45" hidden="1" customWidth="1"/>
    <col min="16" max="16" width="11.625" style="45" hidden="1" customWidth="1"/>
    <col min="17" max="17" width="9" style="45" hidden="1" customWidth="1"/>
    <col min="18" max="18" width="10.375" style="45" hidden="1" customWidth="1"/>
    <col min="19" max="19" width="10" style="45" hidden="1" customWidth="1"/>
    <col min="20" max="20" width="12.875" style="45" hidden="1" customWidth="1"/>
    <col min="21" max="21" width="9" style="45" hidden="1" customWidth="1"/>
    <col min="22" max="22" width="13.625" style="45" hidden="1" customWidth="1"/>
    <col min="23" max="23" width="9" style="45" hidden="1" customWidth="1"/>
    <col min="24" max="24" width="14.75" style="45" hidden="1" customWidth="1"/>
    <col min="25" max="39" width="9" style="45" hidden="1" customWidth="1"/>
    <col min="40" max="16384" width="9" style="45"/>
  </cols>
  <sheetData>
    <row r="1" spans="1:39" ht="24" customHeight="1" thickBot="1" x14ac:dyDescent="0.2">
      <c r="A1" s="44"/>
      <c r="G1" s="46"/>
      <c r="H1" s="47"/>
      <c r="I1" s="3" t="str">
        <f>HYPERLINK("#'5月'!A1","←5月へ")</f>
        <v>←5月へ</v>
      </c>
      <c r="J1" s="48"/>
      <c r="N1" s="49"/>
      <c r="O1" s="50" t="s">
        <v>83</v>
      </c>
      <c r="P1" s="51" t="s">
        <v>84</v>
      </c>
      <c r="Q1" s="51" t="s">
        <v>85</v>
      </c>
      <c r="R1" s="51" t="s">
        <v>86</v>
      </c>
      <c r="S1" s="51" t="s">
        <v>87</v>
      </c>
      <c r="T1" s="52" t="s">
        <v>88</v>
      </c>
      <c r="V1" s="53">
        <f>C2</f>
        <v>2024</v>
      </c>
      <c r="W1" s="54" t="s">
        <v>89</v>
      </c>
      <c r="X1" s="55">
        <f>V1</f>
        <v>2024</v>
      </c>
      <c r="Y1" s="56" t="str">
        <f>W1</f>
        <v>値</v>
      </c>
      <c r="AA1" s="49"/>
      <c r="AB1" s="50" t="s">
        <v>90</v>
      </c>
      <c r="AC1" s="51" t="s">
        <v>91</v>
      </c>
      <c r="AD1" s="51" t="s">
        <v>92</v>
      </c>
      <c r="AE1" s="51" t="s">
        <v>93</v>
      </c>
      <c r="AF1" s="51" t="s">
        <v>94</v>
      </c>
      <c r="AG1" s="51" t="s">
        <v>95</v>
      </c>
      <c r="AH1" s="51" t="s">
        <v>96</v>
      </c>
      <c r="AI1" s="51" t="s">
        <v>97</v>
      </c>
      <c r="AJ1" s="51" t="s">
        <v>98</v>
      </c>
      <c r="AK1" s="51" t="s">
        <v>99</v>
      </c>
      <c r="AL1" s="51" t="s">
        <v>100</v>
      </c>
      <c r="AM1" s="52" t="s">
        <v>101</v>
      </c>
    </row>
    <row r="2" spans="1:39" ht="24" customHeight="1" x14ac:dyDescent="0.15">
      <c r="C2" s="57">
        <v>2024</v>
      </c>
      <c r="D2" s="58">
        <f ca="1">T87</f>
        <v>45413</v>
      </c>
      <c r="E2" s="59"/>
      <c r="F2" s="60"/>
      <c r="H2" s="250">
        <v>45413</v>
      </c>
      <c r="I2" s="250"/>
      <c r="J2" s="47"/>
      <c r="N2" s="61" t="s">
        <v>102</v>
      </c>
      <c r="O2" s="62" t="str">
        <f>"C"&amp;5</f>
        <v>C5</v>
      </c>
      <c r="P2" s="63" t="str">
        <f ca="1">"C"&amp;$O$4+2</f>
        <v>C17</v>
      </c>
      <c r="Q2" s="63" t="str">
        <f ca="1">"C"&amp;$P$4+2</f>
        <v>C29</v>
      </c>
      <c r="R2" s="63" t="str">
        <f ca="1">"C"&amp;$Q$4+2</f>
        <v>C41</v>
      </c>
      <c r="S2" s="63" t="str">
        <f ca="1">"C"&amp;$R$4+2</f>
        <v>C53</v>
      </c>
      <c r="T2" s="64" t="str">
        <f ca="1">"C"&amp;$S$4+2</f>
        <v>C65</v>
      </c>
      <c r="V2" s="65" t="s">
        <v>103</v>
      </c>
      <c r="W2" s="66">
        <f ca="1">DAY(DATE($C$2,T85+1,1)-1)</f>
        <v>31</v>
      </c>
      <c r="X2" s="67" t="s">
        <v>104</v>
      </c>
      <c r="Y2" s="68">
        <f ca="1">ROW(INDIRECT($W$5))</f>
        <v>63</v>
      </c>
      <c r="Z2" s="69"/>
      <c r="AA2" s="61" t="s">
        <v>105</v>
      </c>
      <c r="AB2" s="62">
        <f>5+2</f>
        <v>7</v>
      </c>
      <c r="AC2" s="63">
        <f ca="1">ROW(INDIRECT(AB3))+2</f>
        <v>12</v>
      </c>
      <c r="AD2" s="63">
        <f ca="1">ROW(INDIRECT(AC3))+4</f>
        <v>19</v>
      </c>
      <c r="AE2" s="63">
        <f ca="1">ROW(INDIRECT(AD3))+2</f>
        <v>24</v>
      </c>
      <c r="AF2" s="63">
        <f ca="1">ROW(INDIRECT(AE3))+4</f>
        <v>31</v>
      </c>
      <c r="AG2" s="63">
        <f ca="1">ROW(INDIRECT(AF3))+2</f>
        <v>36</v>
      </c>
      <c r="AH2" s="63">
        <f ca="1">ROW(INDIRECT(AG3))+4</f>
        <v>43</v>
      </c>
      <c r="AI2" s="63">
        <f ca="1">ROW(INDIRECT(AH3))+2</f>
        <v>48</v>
      </c>
      <c r="AJ2" s="63">
        <f ca="1">ROW(INDIRECT(AI3))+4</f>
        <v>55</v>
      </c>
      <c r="AK2" s="63">
        <f ca="1">ROW(INDIRECT(AJ3))+2</f>
        <v>60</v>
      </c>
      <c r="AL2" s="63">
        <f ca="1">ROW(INDIRECT(AK3))+4</f>
        <v>67</v>
      </c>
      <c r="AM2" s="64">
        <f ca="1">ROW(INDIRECT(AL3))+2</f>
        <v>72</v>
      </c>
    </row>
    <row r="3" spans="1:39" ht="21.2" customHeight="1" x14ac:dyDescent="0.15">
      <c r="A3" s="70"/>
      <c r="B3" s="71"/>
      <c r="C3" s="132">
        <f>WEEKDAY(1)</f>
        <v>1</v>
      </c>
      <c r="D3" s="133">
        <f>WEEKDAY(2)</f>
        <v>2</v>
      </c>
      <c r="E3" s="133">
        <f>WEEKDAY(3)</f>
        <v>3</v>
      </c>
      <c r="F3" s="133">
        <f>WEEKDAY(4)</f>
        <v>4</v>
      </c>
      <c r="G3" s="133">
        <f>WEEKDAY(5)</f>
        <v>5</v>
      </c>
      <c r="H3" s="133">
        <f>WEEKDAY(6)</f>
        <v>6</v>
      </c>
      <c r="I3" s="72">
        <f>WEEKDAY(7)</f>
        <v>7</v>
      </c>
      <c r="N3" s="73" t="s">
        <v>106</v>
      </c>
      <c r="O3" s="74" t="s">
        <v>107</v>
      </c>
      <c r="P3" s="75" t="s">
        <v>108</v>
      </c>
      <c r="Q3" s="75" t="s">
        <v>109</v>
      </c>
      <c r="R3" s="75" t="s">
        <v>110</v>
      </c>
      <c r="S3" s="75" t="s">
        <v>111</v>
      </c>
      <c r="T3" s="76" t="s">
        <v>112</v>
      </c>
      <c r="V3" s="77" t="s">
        <v>113</v>
      </c>
      <c r="W3" s="78">
        <f ca="1">WEEKDAY(DATE($C$2,T85,1),2)</f>
        <v>3</v>
      </c>
      <c r="X3" s="77" t="s">
        <v>114</v>
      </c>
      <c r="Y3" s="79" t="str">
        <f ca="1">"I"&amp;最終行番号</f>
        <v>I63</v>
      </c>
      <c r="AA3" s="73" t="s">
        <v>106</v>
      </c>
      <c r="AB3" s="74" t="s">
        <v>115</v>
      </c>
      <c r="AC3" s="74" t="s">
        <v>116</v>
      </c>
      <c r="AD3" s="75" t="s">
        <v>117</v>
      </c>
      <c r="AE3" s="74" t="s">
        <v>118</v>
      </c>
      <c r="AF3" s="75" t="s">
        <v>119</v>
      </c>
      <c r="AG3" s="75" t="s">
        <v>109</v>
      </c>
      <c r="AH3" s="75" t="s">
        <v>120</v>
      </c>
      <c r="AI3" s="75" t="s">
        <v>110</v>
      </c>
      <c r="AJ3" s="75" t="s">
        <v>121</v>
      </c>
      <c r="AK3" s="75" t="s">
        <v>111</v>
      </c>
      <c r="AL3" s="75" t="s">
        <v>122</v>
      </c>
      <c r="AM3" s="76" t="s">
        <v>112</v>
      </c>
    </row>
    <row r="4" spans="1:39" ht="24" customHeight="1" x14ac:dyDescent="0.15">
      <c r="A4" s="80"/>
      <c r="B4" s="81"/>
      <c r="C4" s="134" t="str">
        <f ca="1">IF(WEEKDAY(DATE($C$2,T85,1),1)=C3,T87,IF(B4&gt;=1,IF(B4="","",B4+1),""))</f>
        <v/>
      </c>
      <c r="D4" s="135" t="str">
        <f ca="1">IF(WEEKDAY(DATE($C$2,T85,1),1)=D3,T87,IF(C4&gt;=1,IF(C4="","",C4+1),""))</f>
        <v/>
      </c>
      <c r="E4" s="135" t="str">
        <f ca="1">IF(WEEKDAY(DATE($C$2,T85,1),1)=E3,T87,IF(D4&gt;=1,IF(D4="","",D4+1),""))</f>
        <v/>
      </c>
      <c r="F4" s="135">
        <f ca="1">IF(WEEKDAY(DATE($C$2,T85,1),1)=F3,T87,IF(E4&gt;=1,IF(E4="","",E4+1),""))</f>
        <v>45413</v>
      </c>
      <c r="G4" s="135">
        <f ca="1">IF(WEEKDAY(DATE($C$2,T85,1),1)=G3,T87,IF(F4&gt;=1,IF(F4="","",F4+1),""))</f>
        <v>45414</v>
      </c>
      <c r="H4" s="135">
        <f ca="1">IF(WEEKDAY(DATE($C$2,T85,1),1)=H3,T87,IF(G4&gt;=1,IF(G4="","",G4+1),""))</f>
        <v>45415</v>
      </c>
      <c r="I4" s="135">
        <f ca="1">IF(WEEKDAY(DATE($C$2,T85,1),1)=I3,T87,IF(H4&gt;=1,IF(H4="","",H4+1),""))</f>
        <v>45416</v>
      </c>
      <c r="N4" s="73" t="s">
        <v>123</v>
      </c>
      <c r="O4" s="82">
        <f ca="1">ROW(INDIRECT($O$3))</f>
        <v>15</v>
      </c>
      <c r="P4" s="83">
        <f ca="1">ROW(INDIRECT($P$3))</f>
        <v>27</v>
      </c>
      <c r="Q4" s="83">
        <f ca="1">ROW(INDIRECT($Q$3))</f>
        <v>39</v>
      </c>
      <c r="R4" s="83">
        <f ca="1">ROW(INDIRECT($R$3))</f>
        <v>51</v>
      </c>
      <c r="S4" s="83">
        <f ca="1">ROW(INDIRECT($S$3))</f>
        <v>63</v>
      </c>
      <c r="T4" s="84">
        <f ca="1">ROW(INDIRECT($T$3))</f>
        <v>75</v>
      </c>
      <c r="V4" s="77" t="s">
        <v>124</v>
      </c>
      <c r="W4" s="85" t="str">
        <f ca="1">IF($W$3=0,"日",IF($W$3=1,"月",IF($W$3=2,"火",IF($W$3=3,"水",IF($W$3=4,"木",IF($W$3=5,"金","土"))))))</f>
        <v>水</v>
      </c>
      <c r="X4" s="77" t="s">
        <v>125</v>
      </c>
      <c r="Y4" s="84">
        <f ca="1">ROW(INDIRECT($W$5))</f>
        <v>63</v>
      </c>
      <c r="AA4" s="73" t="s">
        <v>126</v>
      </c>
      <c r="AB4" s="82">
        <f t="shared" ref="AB4:AM4" ca="1" si="0">ROW(INDIRECT(AB3))-1</f>
        <v>9</v>
      </c>
      <c r="AC4" s="82">
        <f t="shared" ca="1" si="0"/>
        <v>14</v>
      </c>
      <c r="AD4" s="83">
        <f t="shared" ca="1" si="0"/>
        <v>21</v>
      </c>
      <c r="AE4" s="82">
        <f t="shared" ca="1" si="0"/>
        <v>26</v>
      </c>
      <c r="AF4" s="83">
        <f t="shared" ca="1" si="0"/>
        <v>33</v>
      </c>
      <c r="AG4" s="83">
        <f t="shared" ca="1" si="0"/>
        <v>38</v>
      </c>
      <c r="AH4" s="83">
        <f t="shared" ca="1" si="0"/>
        <v>45</v>
      </c>
      <c r="AI4" s="83">
        <f t="shared" ca="1" si="0"/>
        <v>50</v>
      </c>
      <c r="AJ4" s="83">
        <f t="shared" ca="1" si="0"/>
        <v>57</v>
      </c>
      <c r="AK4" s="83">
        <f t="shared" ca="1" si="0"/>
        <v>62</v>
      </c>
      <c r="AL4" s="83">
        <f t="shared" ca="1" si="0"/>
        <v>69</v>
      </c>
      <c r="AM4" s="84">
        <f t="shared" ca="1" si="0"/>
        <v>74</v>
      </c>
    </row>
    <row r="5" spans="1:39" ht="24" customHeight="1" thickBot="1" x14ac:dyDescent="0.2">
      <c r="A5" s="80"/>
      <c r="B5" s="144" t="s">
        <v>127</v>
      </c>
      <c r="C5" s="182"/>
      <c r="D5" s="182"/>
      <c r="E5" s="182"/>
      <c r="F5" s="183" t="s">
        <v>206</v>
      </c>
      <c r="G5" s="194" t="s">
        <v>196</v>
      </c>
      <c r="H5" s="182"/>
      <c r="I5" s="182"/>
      <c r="N5" s="86" t="s">
        <v>128</v>
      </c>
      <c r="O5" s="87" t="str">
        <f t="shared" ref="O5:S5" ca="1" si="1">"I"&amp;O4</f>
        <v>I15</v>
      </c>
      <c r="P5" s="88" t="str">
        <f t="shared" ca="1" si="1"/>
        <v>I27</v>
      </c>
      <c r="Q5" s="88" t="str">
        <f t="shared" ca="1" si="1"/>
        <v>I39</v>
      </c>
      <c r="R5" s="88" t="str">
        <f t="shared" ca="1" si="1"/>
        <v>I51</v>
      </c>
      <c r="S5" s="88" t="str">
        <f t="shared" ca="1" si="1"/>
        <v>I63</v>
      </c>
      <c r="T5" s="89" t="str">
        <f ca="1">"I"&amp;T4</f>
        <v>I75</v>
      </c>
      <c r="V5" s="90" t="s">
        <v>129</v>
      </c>
      <c r="W5" s="91" t="str">
        <f ca="1">IF($W$3=0,IF($W$2=28,"行4","行5"),IF($W$3=6,IF($W$2=29,"行5","行6"),IF($W$3=5,IF($W$2=30,"行5","行6"),"行5")))</f>
        <v>行5</v>
      </c>
      <c r="X5" s="90" t="s">
        <v>130</v>
      </c>
      <c r="Y5" s="89" t="str">
        <f ca="1">"I"&amp;Y4</f>
        <v>I63</v>
      </c>
      <c r="AA5" s="86" t="s">
        <v>128</v>
      </c>
      <c r="AB5" s="87" t="str">
        <f t="shared" ref="AB5:AM5" ca="1" si="2">"I"&amp;AB4</f>
        <v>I9</v>
      </c>
      <c r="AC5" s="87" t="str">
        <f t="shared" ca="1" si="2"/>
        <v>I14</v>
      </c>
      <c r="AD5" s="87" t="str">
        <f t="shared" ca="1" si="2"/>
        <v>I21</v>
      </c>
      <c r="AE5" s="87" t="str">
        <f t="shared" ca="1" si="2"/>
        <v>I26</v>
      </c>
      <c r="AF5" s="87" t="str">
        <f t="shared" ca="1" si="2"/>
        <v>I33</v>
      </c>
      <c r="AG5" s="87" t="str">
        <f t="shared" ca="1" si="2"/>
        <v>I38</v>
      </c>
      <c r="AH5" s="87" t="str">
        <f t="shared" ca="1" si="2"/>
        <v>I45</v>
      </c>
      <c r="AI5" s="87" t="str">
        <f t="shared" ca="1" si="2"/>
        <v>I50</v>
      </c>
      <c r="AJ5" s="87" t="str">
        <f t="shared" ca="1" si="2"/>
        <v>I57</v>
      </c>
      <c r="AK5" s="87" t="str">
        <f t="shared" ca="1" si="2"/>
        <v>I62</v>
      </c>
      <c r="AL5" s="87" t="str">
        <f t="shared" ca="1" si="2"/>
        <v>I69</v>
      </c>
      <c r="AM5" s="92" t="str">
        <f t="shared" ca="1" si="2"/>
        <v>I74</v>
      </c>
    </row>
    <row r="6" spans="1:39" ht="24" customHeight="1" x14ac:dyDescent="0.15">
      <c r="A6" s="80"/>
      <c r="B6" s="93"/>
      <c r="C6" s="184"/>
      <c r="D6" s="184"/>
      <c r="E6" s="184"/>
      <c r="F6" s="184"/>
      <c r="G6" s="184"/>
      <c r="H6" s="184"/>
      <c r="I6" s="184"/>
      <c r="N6" s="94"/>
      <c r="O6" s="95"/>
      <c r="P6" s="95"/>
      <c r="Q6" s="95"/>
      <c r="R6" s="95"/>
      <c r="S6" s="95"/>
      <c r="T6" s="95"/>
      <c r="V6" s="96"/>
      <c r="W6" s="95"/>
      <c r="X6" s="96"/>
      <c r="Y6" s="97"/>
      <c r="AA6" s="94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39" ht="24" hidden="1" customHeight="1" x14ac:dyDescent="0.15">
      <c r="A7" s="80"/>
      <c r="B7" s="93"/>
      <c r="C7" s="184"/>
      <c r="D7" s="184"/>
      <c r="E7" s="184"/>
      <c r="F7" s="184"/>
      <c r="G7" s="184"/>
      <c r="H7" s="184"/>
      <c r="I7" s="184"/>
      <c r="N7" s="94"/>
      <c r="O7" s="95"/>
      <c r="P7" s="95"/>
      <c r="Q7" s="95"/>
      <c r="R7" s="95"/>
      <c r="S7" s="95"/>
      <c r="T7" s="95"/>
      <c r="V7" s="96"/>
      <c r="W7" s="95"/>
      <c r="X7" s="96"/>
      <c r="Y7" s="97"/>
      <c r="AA7" s="94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</row>
    <row r="8" spans="1:39" ht="24" hidden="1" customHeight="1" x14ac:dyDescent="0.15">
      <c r="A8" s="80"/>
      <c r="B8" s="93"/>
      <c r="C8" s="184"/>
      <c r="D8" s="184"/>
      <c r="E8" s="184"/>
      <c r="F8" s="184"/>
      <c r="G8" s="184"/>
      <c r="H8" s="184"/>
      <c r="I8" s="184"/>
      <c r="N8" s="94"/>
      <c r="O8" s="95"/>
      <c r="P8" s="95"/>
      <c r="Q8" s="95"/>
      <c r="R8" s="95"/>
      <c r="S8" s="95"/>
      <c r="T8" s="95"/>
      <c r="V8" s="96"/>
      <c r="W8" s="95"/>
      <c r="X8" s="96"/>
      <c r="Y8" s="97"/>
      <c r="AA8" s="94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39" ht="24" hidden="1" customHeight="1" x14ac:dyDescent="0.15">
      <c r="A9" s="80"/>
      <c r="B9" s="98"/>
      <c r="C9" s="184"/>
      <c r="D9" s="184"/>
      <c r="E9" s="184"/>
      <c r="F9" s="184"/>
      <c r="G9" s="184"/>
      <c r="H9" s="184"/>
      <c r="I9" s="184"/>
      <c r="N9" s="1"/>
      <c r="O9"/>
      <c r="P9" s="99"/>
      <c r="Q9"/>
      <c r="R9" s="100"/>
      <c r="S9" s="1"/>
    </row>
    <row r="10" spans="1:39" ht="24" customHeight="1" x14ac:dyDescent="0.15">
      <c r="A10" s="80"/>
      <c r="B10" s="101" t="s">
        <v>131</v>
      </c>
      <c r="C10" s="185"/>
      <c r="D10" s="186"/>
      <c r="E10" s="186"/>
      <c r="F10" s="186"/>
      <c r="G10" s="191" t="s">
        <v>164</v>
      </c>
      <c r="H10" s="186"/>
      <c r="I10" s="186"/>
      <c r="K10" t="s">
        <v>132</v>
      </c>
      <c r="N10" s="1"/>
      <c r="O10"/>
      <c r="P10" s="99"/>
      <c r="Q10"/>
      <c r="R10" s="100"/>
      <c r="S10" s="1"/>
    </row>
    <row r="11" spans="1:39" ht="24" customHeight="1" x14ac:dyDescent="0.15">
      <c r="A11" s="80"/>
      <c r="B11" s="102"/>
      <c r="C11" s="185"/>
      <c r="D11" s="186"/>
      <c r="E11" s="186"/>
      <c r="F11" s="186"/>
      <c r="G11" s="185"/>
      <c r="H11" s="186"/>
      <c r="I11" s="186"/>
      <c r="N11" s="35"/>
      <c r="O11"/>
      <c r="P11" s="99"/>
      <c r="Q11"/>
      <c r="R11" s="100"/>
      <c r="S11" s="35"/>
    </row>
    <row r="12" spans="1:39" ht="24" hidden="1" customHeight="1" x14ac:dyDescent="0.15">
      <c r="A12" s="80"/>
      <c r="B12" s="102"/>
      <c r="C12" s="185"/>
      <c r="D12" s="186"/>
      <c r="E12" s="186"/>
      <c r="F12" s="186"/>
      <c r="G12" s="185"/>
      <c r="H12" s="186"/>
      <c r="I12" s="186"/>
      <c r="N12" s="35"/>
      <c r="O12"/>
      <c r="P12" s="99"/>
      <c r="Q12"/>
      <c r="R12" s="100"/>
      <c r="S12" s="35"/>
    </row>
    <row r="13" spans="1:39" ht="24" hidden="1" customHeight="1" x14ac:dyDescent="0.15">
      <c r="A13" s="80"/>
      <c r="B13" s="102"/>
      <c r="C13" s="185"/>
      <c r="D13" s="186"/>
      <c r="E13" s="186"/>
      <c r="F13" s="186"/>
      <c r="G13" s="185"/>
      <c r="H13" s="186"/>
      <c r="I13" s="186"/>
      <c r="N13" s="35"/>
      <c r="O13"/>
      <c r="P13" s="99"/>
      <c r="Q13"/>
      <c r="R13" s="100"/>
      <c r="S13" s="35"/>
    </row>
    <row r="14" spans="1:39" ht="24" hidden="1" customHeight="1" x14ac:dyDescent="0.15">
      <c r="A14" s="80"/>
      <c r="B14" s="102"/>
      <c r="C14" s="188"/>
      <c r="D14" s="189"/>
      <c r="E14" s="189"/>
      <c r="F14" s="189"/>
      <c r="G14" s="189"/>
      <c r="H14" s="189"/>
      <c r="I14" s="189"/>
      <c r="N14" s="35"/>
      <c r="O14"/>
      <c r="P14" s="99"/>
      <c r="Q14"/>
      <c r="R14" s="100"/>
      <c r="S14" s="35"/>
    </row>
    <row r="15" spans="1:39" ht="24" customHeight="1" x14ac:dyDescent="0.15">
      <c r="A15" s="80"/>
      <c r="B15" s="103"/>
      <c r="C15" s="162"/>
      <c r="D15" s="162"/>
      <c r="E15" s="162"/>
      <c r="F15" s="162"/>
      <c r="G15" s="162"/>
      <c r="H15" s="162"/>
      <c r="I15" s="162"/>
      <c r="K15" t="s">
        <v>107</v>
      </c>
      <c r="N15" s="35"/>
      <c r="O15"/>
      <c r="P15" s="99"/>
      <c r="Q15"/>
      <c r="R15" s="100"/>
      <c r="S15" s="35"/>
    </row>
    <row r="16" spans="1:39" ht="24" customHeight="1" x14ac:dyDescent="0.15">
      <c r="A16" s="80"/>
      <c r="B16" s="104"/>
      <c r="C16" s="134">
        <f ca="1">I4+1</f>
        <v>45417</v>
      </c>
      <c r="D16" s="135">
        <f t="shared" ref="D16:I16" ca="1" si="3">C16+1</f>
        <v>45418</v>
      </c>
      <c r="E16" s="160">
        <f t="shared" ca="1" si="3"/>
        <v>45419</v>
      </c>
      <c r="F16" s="160">
        <f t="shared" ca="1" si="3"/>
        <v>45420</v>
      </c>
      <c r="G16" s="135">
        <f t="shared" ca="1" si="3"/>
        <v>45421</v>
      </c>
      <c r="H16" s="135">
        <f t="shared" ca="1" si="3"/>
        <v>45422</v>
      </c>
      <c r="I16" s="135">
        <f t="shared" ca="1" si="3"/>
        <v>45423</v>
      </c>
      <c r="N16" s="35"/>
      <c r="O16"/>
      <c r="P16" s="99"/>
      <c r="Q16"/>
      <c r="R16" s="100"/>
      <c r="S16" s="35"/>
    </row>
    <row r="17" spans="1:19" ht="24" customHeight="1" x14ac:dyDescent="0.15">
      <c r="A17" s="80"/>
      <c r="B17" s="144" t="s">
        <v>127</v>
      </c>
      <c r="C17" s="182"/>
      <c r="D17" s="182"/>
      <c r="E17" s="182" t="s">
        <v>200</v>
      </c>
      <c r="F17" s="190" t="s">
        <v>201</v>
      </c>
      <c r="G17" s="194" t="s">
        <v>179</v>
      </c>
      <c r="H17" s="182" t="s">
        <v>200</v>
      </c>
      <c r="I17" s="197"/>
      <c r="N17" s="35"/>
      <c r="O17"/>
      <c r="P17" s="99"/>
      <c r="Q17"/>
      <c r="R17" s="100"/>
      <c r="S17" s="35"/>
    </row>
    <row r="18" spans="1:19" ht="24" customHeight="1" x14ac:dyDescent="0.15">
      <c r="A18" s="80"/>
      <c r="B18" s="93"/>
      <c r="C18" s="184"/>
      <c r="D18" s="184"/>
      <c r="E18" s="184"/>
      <c r="F18" s="184"/>
      <c r="G18" s="184"/>
      <c r="H18" s="184"/>
      <c r="I18" s="184"/>
      <c r="N18" s="35"/>
      <c r="O18"/>
      <c r="P18" s="99"/>
      <c r="Q18"/>
      <c r="R18" s="100"/>
      <c r="S18" s="35"/>
    </row>
    <row r="19" spans="1:19" ht="24" hidden="1" customHeight="1" x14ac:dyDescent="0.15">
      <c r="A19" s="80"/>
      <c r="B19" s="93"/>
      <c r="C19" s="184"/>
      <c r="D19" s="184"/>
      <c r="E19" s="184"/>
      <c r="F19" s="184"/>
      <c r="G19" s="184"/>
      <c r="H19" s="184"/>
      <c r="I19" s="184"/>
      <c r="N19" s="35"/>
      <c r="O19"/>
      <c r="P19" s="99"/>
      <c r="Q19"/>
      <c r="R19" s="100"/>
      <c r="S19" s="35"/>
    </row>
    <row r="20" spans="1:19" ht="24" hidden="1" customHeight="1" x14ac:dyDescent="0.15">
      <c r="A20" s="80"/>
      <c r="B20" s="93"/>
      <c r="C20" s="184"/>
      <c r="D20" s="184"/>
      <c r="E20" s="184"/>
      <c r="F20" s="184"/>
      <c r="G20" s="184"/>
      <c r="H20" s="184"/>
      <c r="I20" s="184"/>
      <c r="N20" s="35"/>
      <c r="O20"/>
      <c r="P20" s="99"/>
      <c r="Q20"/>
      <c r="R20" s="100"/>
      <c r="S20" s="35"/>
    </row>
    <row r="21" spans="1:19" ht="24" hidden="1" customHeight="1" x14ac:dyDescent="0.15">
      <c r="A21" s="80"/>
      <c r="B21" s="98"/>
      <c r="C21" s="184"/>
      <c r="D21" s="184"/>
      <c r="E21" s="184"/>
      <c r="F21" s="184"/>
      <c r="G21" s="184"/>
      <c r="H21" s="184"/>
      <c r="I21" s="184"/>
      <c r="N21" s="35"/>
      <c r="O21"/>
      <c r="P21" s="99"/>
      <c r="Q21"/>
      <c r="R21"/>
      <c r="S21" s="35"/>
    </row>
    <row r="22" spans="1:19" ht="24" customHeight="1" x14ac:dyDescent="0.15">
      <c r="A22" s="80"/>
      <c r="B22" s="101" t="s">
        <v>133</v>
      </c>
      <c r="C22" s="186"/>
      <c r="D22" s="186"/>
      <c r="E22" s="186" t="s">
        <v>202</v>
      </c>
      <c r="F22" s="186"/>
      <c r="G22" s="191" t="s">
        <v>183</v>
      </c>
      <c r="H22" s="186" t="s">
        <v>202</v>
      </c>
      <c r="I22" s="187" t="s">
        <v>173</v>
      </c>
      <c r="K22" t="s">
        <v>134</v>
      </c>
      <c r="N22" s="35"/>
      <c r="O22"/>
      <c r="P22" s="99"/>
      <c r="Q22"/>
      <c r="R22"/>
      <c r="S22" s="35"/>
    </row>
    <row r="23" spans="1:19" ht="24" customHeight="1" x14ac:dyDescent="0.15">
      <c r="A23" s="80"/>
      <c r="B23" s="102"/>
      <c r="C23" s="186"/>
      <c r="D23" s="186"/>
      <c r="E23" s="186"/>
      <c r="F23" s="186"/>
      <c r="G23" s="208" t="s">
        <v>180</v>
      </c>
      <c r="H23" s="186"/>
      <c r="I23" s="209" t="s">
        <v>185</v>
      </c>
      <c r="M23" s="35"/>
      <c r="O23"/>
      <c r="P23" s="99"/>
      <c r="Q23"/>
      <c r="R23" s="35"/>
    </row>
    <row r="24" spans="1:19" ht="24" hidden="1" customHeight="1" x14ac:dyDescent="0.15">
      <c r="A24" s="80"/>
      <c r="B24" s="102"/>
      <c r="C24" s="186"/>
      <c r="D24" s="186"/>
      <c r="E24" s="186"/>
      <c r="F24" s="186"/>
      <c r="G24" s="185"/>
      <c r="H24" s="185"/>
      <c r="I24" s="186"/>
      <c r="M24" s="35"/>
      <c r="O24"/>
      <c r="P24" s="99"/>
      <c r="Q24"/>
      <c r="R24" s="35"/>
    </row>
    <row r="25" spans="1:19" ht="24" hidden="1" customHeight="1" x14ac:dyDescent="0.15">
      <c r="A25" s="80"/>
      <c r="B25" s="102"/>
      <c r="C25" s="186"/>
      <c r="D25" s="186"/>
      <c r="E25" s="186"/>
      <c r="F25" s="186"/>
      <c r="G25" s="185"/>
      <c r="H25" s="185"/>
      <c r="I25" s="186"/>
      <c r="M25" s="35"/>
      <c r="O25"/>
      <c r="P25" s="99"/>
      <c r="Q25"/>
      <c r="R25" s="35"/>
    </row>
    <row r="26" spans="1:19" ht="24" hidden="1" customHeight="1" x14ac:dyDescent="0.15">
      <c r="A26" s="80"/>
      <c r="B26" s="102"/>
      <c r="C26" s="189"/>
      <c r="D26" s="189"/>
      <c r="E26" s="189"/>
      <c r="F26" s="189"/>
      <c r="G26" s="189"/>
      <c r="H26" s="189"/>
      <c r="I26" s="189"/>
      <c r="N26" s="35"/>
      <c r="O26"/>
      <c r="P26" s="99"/>
      <c r="Q26"/>
      <c r="R26"/>
      <c r="S26" s="35"/>
    </row>
    <row r="27" spans="1:19" ht="24" customHeight="1" x14ac:dyDescent="0.15">
      <c r="A27" s="80"/>
      <c r="B27" s="103"/>
      <c r="C27" s="163"/>
      <c r="D27" s="164"/>
      <c r="E27" s="165"/>
      <c r="F27" s="162"/>
      <c r="G27" s="162"/>
      <c r="H27" s="162"/>
      <c r="I27" s="165"/>
      <c r="K27" t="s">
        <v>108</v>
      </c>
      <c r="N27" s="35"/>
      <c r="O27"/>
      <c r="P27" s="99"/>
      <c r="Q27"/>
      <c r="R27"/>
      <c r="S27" s="35"/>
    </row>
    <row r="28" spans="1:19" ht="24" customHeight="1" x14ac:dyDescent="0.15">
      <c r="A28" s="80"/>
      <c r="B28" s="104"/>
      <c r="C28" s="134">
        <f ca="1">I16+1</f>
        <v>45424</v>
      </c>
      <c r="D28" s="135">
        <f t="shared" ref="D28:H28" ca="1" si="4">C28+1</f>
        <v>45425</v>
      </c>
      <c r="E28" s="160">
        <f t="shared" ca="1" si="4"/>
        <v>45426</v>
      </c>
      <c r="F28" s="160">
        <f t="shared" ca="1" si="4"/>
        <v>45427</v>
      </c>
      <c r="G28" s="160">
        <f t="shared" ca="1" si="4"/>
        <v>45428</v>
      </c>
      <c r="H28" s="160">
        <f t="shared" ca="1" si="4"/>
        <v>45429</v>
      </c>
      <c r="I28" s="135">
        <f ca="1">H28+1</f>
        <v>45430</v>
      </c>
      <c r="N28" s="35"/>
      <c r="O28"/>
      <c r="P28" s="99"/>
      <c r="Q28"/>
      <c r="R28"/>
      <c r="S28" s="35"/>
    </row>
    <row r="29" spans="1:19" ht="24" customHeight="1" x14ac:dyDescent="0.15">
      <c r="A29" s="80"/>
      <c r="B29" s="144" t="s">
        <v>127</v>
      </c>
      <c r="C29" s="210"/>
      <c r="D29" s="210" t="s">
        <v>200</v>
      </c>
      <c r="E29" s="211" t="s">
        <v>201</v>
      </c>
      <c r="F29" s="212" t="s">
        <v>174</v>
      </c>
      <c r="G29" s="213" t="s">
        <v>175</v>
      </c>
      <c r="H29" s="210" t="s">
        <v>200</v>
      </c>
      <c r="I29" s="213" t="s">
        <v>176</v>
      </c>
      <c r="N29" s="35"/>
      <c r="O29"/>
      <c r="P29" s="99"/>
      <c r="Q29"/>
      <c r="R29"/>
      <c r="S29" s="35"/>
    </row>
    <row r="30" spans="1:19" ht="24" customHeight="1" x14ac:dyDescent="0.15">
      <c r="A30" s="80"/>
      <c r="B30" s="93"/>
      <c r="C30" s="214"/>
      <c r="D30" s="214"/>
      <c r="E30" s="214"/>
      <c r="F30" s="214"/>
      <c r="G30" s="215" t="s">
        <v>196</v>
      </c>
      <c r="H30" s="214"/>
      <c r="I30" s="215" t="s">
        <v>178</v>
      </c>
      <c r="N30" s="35"/>
      <c r="O30"/>
      <c r="P30" s="99"/>
      <c r="Q30"/>
      <c r="R30"/>
      <c r="S30" s="35"/>
    </row>
    <row r="31" spans="1:19" ht="24" hidden="1" customHeight="1" x14ac:dyDescent="0.15">
      <c r="A31" s="80"/>
      <c r="B31" s="93"/>
      <c r="C31" s="214"/>
      <c r="D31" s="214"/>
      <c r="E31" s="214"/>
      <c r="F31" s="214"/>
      <c r="G31" s="214"/>
      <c r="H31" s="214"/>
      <c r="I31" s="214"/>
      <c r="N31" s="35"/>
      <c r="O31"/>
      <c r="P31" s="99"/>
      <c r="Q31"/>
      <c r="R31"/>
      <c r="S31" s="35"/>
    </row>
    <row r="32" spans="1:19" ht="24" hidden="1" customHeight="1" x14ac:dyDescent="0.15">
      <c r="A32" s="80"/>
      <c r="B32" s="93"/>
      <c r="C32" s="214"/>
      <c r="D32" s="214"/>
      <c r="E32" s="214"/>
      <c r="F32" s="214"/>
      <c r="G32" s="214"/>
      <c r="H32" s="214"/>
      <c r="I32" s="214"/>
      <c r="N32" s="35"/>
      <c r="O32"/>
      <c r="P32" s="99"/>
      <c r="Q32"/>
      <c r="R32"/>
      <c r="S32" s="35"/>
    </row>
    <row r="33" spans="1:22" ht="24" hidden="1" customHeight="1" x14ac:dyDescent="0.15">
      <c r="A33" s="80"/>
      <c r="B33" s="98"/>
      <c r="C33" s="214"/>
      <c r="D33" s="214"/>
      <c r="E33" s="214"/>
      <c r="F33" s="214"/>
      <c r="G33" s="214"/>
      <c r="H33" s="214"/>
      <c r="I33" s="214"/>
      <c r="N33" s="35"/>
      <c r="O33"/>
      <c r="P33" s="99"/>
      <c r="Q33"/>
      <c r="R33"/>
      <c r="S33" s="35"/>
    </row>
    <row r="34" spans="1:22" ht="24" customHeight="1" x14ac:dyDescent="0.15">
      <c r="A34" s="105"/>
      <c r="B34" s="101" t="s">
        <v>133</v>
      </c>
      <c r="C34" s="216"/>
      <c r="D34" s="216" t="s">
        <v>202</v>
      </c>
      <c r="E34" s="216"/>
      <c r="F34" s="217" t="s">
        <v>203</v>
      </c>
      <c r="G34" s="218" t="s">
        <v>183</v>
      </c>
      <c r="H34" s="216" t="s">
        <v>202</v>
      </c>
      <c r="I34" s="219" t="s">
        <v>173</v>
      </c>
      <c r="K34" t="s">
        <v>135</v>
      </c>
      <c r="N34" s="35"/>
      <c r="O34"/>
      <c r="P34" s="99"/>
      <c r="Q34"/>
      <c r="R34"/>
      <c r="S34" s="35"/>
    </row>
    <row r="35" spans="1:22" ht="24" customHeight="1" x14ac:dyDescent="0.15">
      <c r="B35" s="102"/>
      <c r="C35" s="216"/>
      <c r="D35" s="216"/>
      <c r="E35" s="216"/>
      <c r="F35" s="216"/>
      <c r="G35" s="218" t="s">
        <v>167</v>
      </c>
      <c r="H35" s="216"/>
      <c r="I35" s="216"/>
      <c r="L35"/>
      <c r="M35"/>
      <c r="N35" s="35"/>
      <c r="O35"/>
      <c r="P35" s="99"/>
      <c r="Q35"/>
      <c r="R35"/>
      <c r="S35" s="35"/>
    </row>
    <row r="36" spans="1:22" ht="24" customHeight="1" x14ac:dyDescent="0.15">
      <c r="B36" s="102"/>
      <c r="C36" s="216"/>
      <c r="D36" s="216"/>
      <c r="E36" s="216"/>
      <c r="F36" s="216"/>
      <c r="G36" s="220" t="s">
        <v>181</v>
      </c>
      <c r="H36" s="216"/>
      <c r="I36" s="216"/>
      <c r="N36" s="35"/>
      <c r="O36"/>
      <c r="P36" s="99"/>
      <c r="Q36"/>
      <c r="R36"/>
      <c r="S36" s="35"/>
    </row>
    <row r="37" spans="1:22" ht="24" hidden="1" customHeight="1" x14ac:dyDescent="0.15">
      <c r="B37" s="102"/>
      <c r="C37" s="186"/>
      <c r="D37" s="186"/>
      <c r="E37" s="186"/>
      <c r="F37" s="186"/>
      <c r="G37" s="185"/>
      <c r="H37" s="186"/>
      <c r="I37" s="186"/>
      <c r="N37" s="35"/>
      <c r="O37"/>
      <c r="P37" s="100"/>
      <c r="Q37"/>
      <c r="R37"/>
      <c r="S37" s="35"/>
      <c r="V37" s="106"/>
    </row>
    <row r="38" spans="1:22" ht="24" hidden="1" customHeight="1" x14ac:dyDescent="0.15">
      <c r="B38" s="102"/>
      <c r="C38" s="189"/>
      <c r="D38" s="189"/>
      <c r="E38" s="189"/>
      <c r="F38" s="189"/>
      <c r="G38" s="189"/>
      <c r="H38" s="189"/>
      <c r="I38" s="189"/>
      <c r="N38" s="35"/>
      <c r="O38"/>
      <c r="P38" s="100"/>
      <c r="Q38"/>
      <c r="R38"/>
      <c r="S38" s="35"/>
    </row>
    <row r="39" spans="1:22" ht="24" customHeight="1" x14ac:dyDescent="0.15">
      <c r="B39" s="103"/>
      <c r="C39" s="164"/>
      <c r="D39" s="162"/>
      <c r="E39" s="162"/>
      <c r="F39" s="162"/>
      <c r="G39" s="162"/>
      <c r="H39" s="162"/>
      <c r="I39" s="162"/>
      <c r="K39" t="s">
        <v>109</v>
      </c>
      <c r="N39" s="35"/>
      <c r="O39"/>
      <c r="P39" s="100"/>
      <c r="Q39"/>
      <c r="R39"/>
      <c r="S39" s="35"/>
    </row>
    <row r="40" spans="1:22" ht="24" customHeight="1" x14ac:dyDescent="0.15">
      <c r="A40" s="105"/>
      <c r="B40" s="104"/>
      <c r="C40" s="134">
        <f ca="1">I28+1</f>
        <v>45431</v>
      </c>
      <c r="D40" s="135">
        <f t="shared" ref="D40:H40" ca="1" si="5">C40+1</f>
        <v>45432</v>
      </c>
      <c r="E40" s="135">
        <f t="shared" ca="1" si="5"/>
        <v>45433</v>
      </c>
      <c r="F40" s="135">
        <f t="shared" ca="1" si="5"/>
        <v>45434</v>
      </c>
      <c r="G40" s="135">
        <f t="shared" ca="1" si="5"/>
        <v>45435</v>
      </c>
      <c r="H40" s="135">
        <f t="shared" ca="1" si="5"/>
        <v>45436</v>
      </c>
      <c r="I40" s="135">
        <f ca="1">H40+1</f>
        <v>45437</v>
      </c>
    </row>
    <row r="41" spans="1:22" ht="24" customHeight="1" x14ac:dyDescent="0.15">
      <c r="B41" s="144" t="s">
        <v>127</v>
      </c>
      <c r="C41" s="182"/>
      <c r="D41" s="182"/>
      <c r="E41" s="182" t="s">
        <v>200</v>
      </c>
      <c r="F41" s="182"/>
      <c r="G41" s="194" t="s">
        <v>179</v>
      </c>
      <c r="H41" s="182" t="s">
        <v>200</v>
      </c>
      <c r="I41" s="197" t="s">
        <v>163</v>
      </c>
      <c r="L41"/>
      <c r="M41"/>
    </row>
    <row r="42" spans="1:22" ht="24" customHeight="1" x14ac:dyDescent="0.15">
      <c r="B42" s="93"/>
      <c r="C42" s="184"/>
      <c r="D42" s="184"/>
      <c r="E42" s="184"/>
      <c r="F42" s="184"/>
      <c r="G42" s="184"/>
      <c r="H42" s="184"/>
      <c r="I42" s="184"/>
    </row>
    <row r="43" spans="1:22" ht="24" hidden="1" customHeight="1" x14ac:dyDescent="0.15">
      <c r="B43" s="93"/>
      <c r="C43" s="184"/>
      <c r="D43" s="184"/>
      <c r="E43" s="184"/>
      <c r="F43" s="184"/>
      <c r="G43" s="184"/>
      <c r="H43" s="184"/>
      <c r="I43" s="184"/>
    </row>
    <row r="44" spans="1:22" ht="24" hidden="1" customHeight="1" x14ac:dyDescent="0.15">
      <c r="B44" s="93"/>
      <c r="C44" s="184"/>
      <c r="D44" s="184"/>
      <c r="E44" s="184"/>
      <c r="F44" s="184"/>
      <c r="G44" s="184"/>
      <c r="H44" s="184"/>
      <c r="I44" s="184"/>
    </row>
    <row r="45" spans="1:22" ht="24" hidden="1" customHeight="1" x14ac:dyDescent="0.15">
      <c r="B45" s="98"/>
      <c r="C45" s="184"/>
      <c r="D45" s="184"/>
      <c r="E45" s="184"/>
      <c r="F45" s="184"/>
      <c r="G45" s="184"/>
      <c r="H45" s="184"/>
      <c r="I45" s="184"/>
    </row>
    <row r="46" spans="1:22" ht="22.7" customHeight="1" x14ac:dyDescent="0.15">
      <c r="B46" s="101" t="s">
        <v>133</v>
      </c>
      <c r="C46" s="186"/>
      <c r="D46" s="186" t="s">
        <v>202</v>
      </c>
      <c r="E46" s="192" t="s">
        <v>204</v>
      </c>
      <c r="F46" s="186" t="s">
        <v>205</v>
      </c>
      <c r="G46" s="191" t="s">
        <v>183</v>
      </c>
      <c r="H46" s="186" t="s">
        <v>202</v>
      </c>
      <c r="I46" s="186"/>
      <c r="K46" t="s">
        <v>136</v>
      </c>
    </row>
    <row r="47" spans="1:22" ht="22.7" customHeight="1" x14ac:dyDescent="0.15">
      <c r="B47" s="102"/>
      <c r="C47" s="186"/>
      <c r="D47" s="186"/>
      <c r="E47" s="186"/>
      <c r="F47" s="186"/>
      <c r="G47" s="207" t="s">
        <v>189</v>
      </c>
      <c r="H47" s="185"/>
      <c r="I47" s="186"/>
      <c r="L47"/>
      <c r="M47"/>
    </row>
    <row r="48" spans="1:22" ht="24" customHeight="1" x14ac:dyDescent="0.15">
      <c r="B48" s="102"/>
      <c r="C48" s="186"/>
      <c r="D48" s="186"/>
      <c r="E48" s="186"/>
      <c r="F48" s="186"/>
      <c r="G48" s="208" t="s">
        <v>180</v>
      </c>
      <c r="H48" s="186"/>
      <c r="I48" s="186"/>
    </row>
    <row r="49" spans="2:21" ht="24" hidden="1" customHeight="1" x14ac:dyDescent="0.15">
      <c r="B49" s="102"/>
      <c r="C49" s="186"/>
      <c r="D49" s="186"/>
      <c r="E49" s="186"/>
      <c r="F49" s="186"/>
      <c r="G49" s="185"/>
      <c r="H49" s="185"/>
      <c r="I49" s="186"/>
    </row>
    <row r="50" spans="2:21" ht="24" hidden="1" customHeight="1" x14ac:dyDescent="0.15">
      <c r="B50" s="102"/>
      <c r="C50" s="189"/>
      <c r="D50" s="189"/>
      <c r="E50" s="189"/>
      <c r="F50" s="189"/>
      <c r="G50" s="189"/>
      <c r="H50" s="188"/>
      <c r="I50" s="189"/>
    </row>
    <row r="51" spans="2:21" ht="24" customHeight="1" x14ac:dyDescent="0.15">
      <c r="B51" s="103"/>
      <c r="C51" s="165"/>
      <c r="D51" s="165"/>
      <c r="E51" s="165"/>
      <c r="F51" s="165"/>
      <c r="G51" s="177"/>
      <c r="H51" s="165"/>
      <c r="I51" s="165"/>
      <c r="K51" t="s">
        <v>137</v>
      </c>
    </row>
    <row r="52" spans="2:21" ht="24" customHeight="1" x14ac:dyDescent="0.15">
      <c r="B52" s="104"/>
      <c r="C52" s="176">
        <f ca="1">IF(MONTH(I40+1)=MONTH($T$87),I40+1,"")</f>
        <v>45438</v>
      </c>
      <c r="D52" s="135">
        <f t="shared" ref="D52:I52" ca="1" si="6">IF(C52="","",IF(MONTH(C52+1)=MONTH($T$87),C52+1,""))</f>
        <v>45439</v>
      </c>
      <c r="E52" s="135">
        <f t="shared" ca="1" si="6"/>
        <v>45440</v>
      </c>
      <c r="F52" s="135">
        <f t="shared" ca="1" si="6"/>
        <v>45441</v>
      </c>
      <c r="G52" s="135">
        <f t="shared" ca="1" si="6"/>
        <v>45442</v>
      </c>
      <c r="H52" s="135">
        <f t="shared" ca="1" si="6"/>
        <v>45443</v>
      </c>
      <c r="I52" s="135" t="str">
        <f t="shared" ca="1" si="6"/>
        <v/>
      </c>
    </row>
    <row r="53" spans="2:21" ht="24" customHeight="1" x14ac:dyDescent="0.15">
      <c r="B53" s="144" t="s">
        <v>127</v>
      </c>
      <c r="C53" s="182"/>
      <c r="D53" s="183" t="s">
        <v>153</v>
      </c>
      <c r="E53" s="182"/>
      <c r="F53" s="182"/>
      <c r="G53" s="182"/>
      <c r="H53" s="182"/>
      <c r="I53" s="182"/>
    </row>
    <row r="54" spans="2:21" ht="24" customHeight="1" x14ac:dyDescent="0.15">
      <c r="B54" s="93"/>
      <c r="C54" s="184"/>
      <c r="D54" s="184"/>
      <c r="E54" s="184"/>
      <c r="F54" s="184"/>
      <c r="G54" s="184"/>
      <c r="H54" s="184"/>
      <c r="I54" s="184"/>
    </row>
    <row r="55" spans="2:21" ht="24" hidden="1" customHeight="1" x14ac:dyDescent="0.15">
      <c r="B55" s="93"/>
      <c r="C55" s="184"/>
      <c r="D55" s="184"/>
      <c r="E55" s="184"/>
      <c r="F55" s="184"/>
      <c r="G55" s="184"/>
      <c r="H55" s="184"/>
      <c r="I55" s="184"/>
    </row>
    <row r="56" spans="2:21" ht="24" hidden="1" customHeight="1" x14ac:dyDescent="0.15">
      <c r="B56" s="93"/>
      <c r="C56" s="184"/>
      <c r="D56" s="184"/>
      <c r="E56" s="184"/>
      <c r="F56" s="184"/>
      <c r="G56" s="184"/>
      <c r="H56" s="184"/>
      <c r="I56" s="184"/>
    </row>
    <row r="57" spans="2:21" ht="24" hidden="1" customHeight="1" x14ac:dyDescent="0.15">
      <c r="B57" s="98"/>
      <c r="C57" s="184"/>
      <c r="D57" s="184"/>
      <c r="E57" s="184"/>
      <c r="F57" s="184"/>
      <c r="G57" s="184"/>
      <c r="H57" s="184"/>
      <c r="I57" s="184"/>
      <c r="U57" s="107"/>
    </row>
    <row r="58" spans="2:21" ht="24" customHeight="1" x14ac:dyDescent="0.15">
      <c r="B58" s="101" t="s">
        <v>133</v>
      </c>
      <c r="C58" s="186"/>
      <c r="D58" s="186"/>
      <c r="E58" s="186"/>
      <c r="F58" s="186"/>
      <c r="G58" s="191" t="s">
        <v>183</v>
      </c>
      <c r="H58" s="186"/>
      <c r="I58" s="186"/>
      <c r="K58" t="s">
        <v>138</v>
      </c>
    </row>
    <row r="59" spans="2:21" ht="24" customHeight="1" x14ac:dyDescent="0.15">
      <c r="B59" s="102"/>
      <c r="C59" s="186"/>
      <c r="D59" s="186"/>
      <c r="E59" s="186"/>
      <c r="F59" s="186"/>
      <c r="G59" s="191" t="s">
        <v>164</v>
      </c>
      <c r="H59" s="186"/>
      <c r="I59" s="186"/>
    </row>
    <row r="60" spans="2:21" ht="24" customHeight="1" x14ac:dyDescent="0.15">
      <c r="B60" s="102"/>
      <c r="C60" s="186"/>
      <c r="D60" s="186"/>
      <c r="E60" s="186"/>
      <c r="F60" s="186"/>
      <c r="G60" s="208" t="s">
        <v>180</v>
      </c>
      <c r="H60" s="186"/>
      <c r="I60" s="186"/>
    </row>
    <row r="61" spans="2:21" ht="24" hidden="1" customHeight="1" x14ac:dyDescent="0.15">
      <c r="B61" s="102"/>
      <c r="C61" s="186"/>
      <c r="D61" s="186"/>
      <c r="E61" s="186"/>
      <c r="F61" s="186"/>
      <c r="G61" s="185"/>
      <c r="H61" s="186"/>
      <c r="I61" s="186"/>
    </row>
    <row r="62" spans="2:21" ht="24" hidden="1" customHeight="1" x14ac:dyDescent="0.15">
      <c r="B62" s="102"/>
      <c r="C62" s="189"/>
      <c r="D62" s="189"/>
      <c r="E62" s="189"/>
      <c r="F62" s="189"/>
      <c r="G62" s="189"/>
      <c r="H62" s="189"/>
      <c r="I62" s="189"/>
    </row>
    <row r="63" spans="2:21" ht="24" customHeight="1" x14ac:dyDescent="0.15">
      <c r="B63" s="103"/>
      <c r="C63" s="162"/>
      <c r="D63" s="162"/>
      <c r="E63" s="165"/>
      <c r="F63" s="165"/>
      <c r="G63" s="165"/>
      <c r="H63" s="165"/>
      <c r="I63" s="165"/>
      <c r="K63" t="s">
        <v>111</v>
      </c>
    </row>
    <row r="64" spans="2:21" ht="24" hidden="1" customHeight="1" x14ac:dyDescent="0.15">
      <c r="B64" s="171"/>
      <c r="C64" s="172" t="str">
        <f ca="1">IF(I52="","",IF(MONTH(I52+1)=MONTH($T$87),I52+1,""))</f>
        <v/>
      </c>
      <c r="D64" s="173" t="str">
        <f t="shared" ref="D64:I64" ca="1" si="7">IF(C64="","",IF(MONTH(C64+1)=MONTH($T$87),C64+1,""))</f>
        <v/>
      </c>
      <c r="E64" s="173" t="str">
        <f t="shared" ca="1" si="7"/>
        <v/>
      </c>
      <c r="F64" s="173" t="str">
        <f t="shared" ca="1" si="7"/>
        <v/>
      </c>
      <c r="G64" s="173" t="str">
        <f t="shared" ca="1" si="7"/>
        <v/>
      </c>
      <c r="H64" s="173" t="str">
        <f t="shared" ca="1" si="7"/>
        <v/>
      </c>
      <c r="I64" s="173" t="str">
        <f t="shared" ca="1" si="7"/>
        <v/>
      </c>
    </row>
    <row r="65" spans="2:20" ht="24" hidden="1" customHeight="1" x14ac:dyDescent="0.15">
      <c r="B65" s="174" t="s">
        <v>139</v>
      </c>
      <c r="C65" s="198"/>
      <c r="D65" s="198"/>
      <c r="E65" s="198"/>
      <c r="F65" s="198"/>
      <c r="G65" s="198"/>
      <c r="H65" s="198"/>
      <c r="I65" s="198"/>
    </row>
    <row r="66" spans="2:20" ht="24" hidden="1" customHeight="1" x14ac:dyDescent="0.15">
      <c r="B66" s="93"/>
      <c r="C66" s="198"/>
      <c r="D66" s="198"/>
      <c r="E66" s="198"/>
      <c r="F66" s="198"/>
      <c r="G66" s="198"/>
      <c r="H66" s="198"/>
      <c r="I66" s="198"/>
    </row>
    <row r="67" spans="2:20" ht="24" hidden="1" customHeight="1" x14ac:dyDescent="0.15">
      <c r="B67" s="93"/>
      <c r="C67" s="198"/>
      <c r="D67" s="198"/>
      <c r="E67" s="198"/>
      <c r="F67" s="198"/>
      <c r="G67" s="198"/>
      <c r="H67" s="198"/>
      <c r="I67" s="198"/>
    </row>
    <row r="68" spans="2:20" ht="24" hidden="1" customHeight="1" x14ac:dyDescent="0.15">
      <c r="B68" s="93"/>
      <c r="C68" s="198"/>
      <c r="D68" s="198"/>
      <c r="E68" s="198"/>
      <c r="F68" s="198"/>
      <c r="G68" s="198"/>
      <c r="H68" s="198"/>
      <c r="I68" s="198"/>
    </row>
    <row r="69" spans="2:20" ht="24" hidden="1" customHeight="1" x14ac:dyDescent="0.15">
      <c r="B69" s="98"/>
      <c r="C69" s="198"/>
      <c r="D69" s="198"/>
      <c r="E69" s="198"/>
      <c r="F69" s="198"/>
      <c r="G69" s="198"/>
      <c r="H69" s="198"/>
      <c r="I69" s="198"/>
    </row>
    <row r="70" spans="2:20" ht="24" hidden="1" customHeight="1" x14ac:dyDescent="0.15">
      <c r="B70" s="101" t="s">
        <v>133</v>
      </c>
      <c r="C70" s="199"/>
      <c r="D70" s="200"/>
      <c r="E70" s="199"/>
      <c r="F70" s="199"/>
      <c r="G70" s="200"/>
      <c r="H70" s="200"/>
      <c r="I70" s="200"/>
      <c r="K70" t="s">
        <v>140</v>
      </c>
    </row>
    <row r="71" spans="2:20" ht="24" hidden="1" customHeight="1" x14ac:dyDescent="0.15">
      <c r="B71" s="102"/>
      <c r="C71" s="199"/>
      <c r="D71" s="200"/>
      <c r="E71" s="199"/>
      <c r="F71" s="199"/>
      <c r="G71" s="200"/>
      <c r="H71" s="200"/>
      <c r="I71" s="200"/>
    </row>
    <row r="72" spans="2:20" ht="24" hidden="1" customHeight="1" x14ac:dyDescent="0.15">
      <c r="B72" s="102"/>
      <c r="C72" s="199"/>
      <c r="D72" s="200"/>
      <c r="E72" s="199"/>
      <c r="F72" s="199"/>
      <c r="G72" s="200"/>
      <c r="H72" s="200"/>
      <c r="I72" s="200"/>
    </row>
    <row r="73" spans="2:20" ht="24" hidden="1" customHeight="1" x14ac:dyDescent="0.15">
      <c r="B73" s="102"/>
      <c r="C73" s="199"/>
      <c r="D73" s="200"/>
      <c r="E73" s="199"/>
      <c r="F73" s="199"/>
      <c r="G73" s="200"/>
      <c r="H73" s="200"/>
      <c r="I73" s="200"/>
    </row>
    <row r="74" spans="2:20" ht="24" hidden="1" customHeight="1" x14ac:dyDescent="0.15">
      <c r="B74" s="102"/>
      <c r="C74" s="201"/>
      <c r="D74" s="202"/>
      <c r="E74" s="201"/>
      <c r="F74" s="201"/>
      <c r="G74" s="202"/>
      <c r="H74" s="202"/>
      <c r="I74" s="202"/>
    </row>
    <row r="75" spans="2:20" ht="24" hidden="1" customHeight="1" x14ac:dyDescent="0.15">
      <c r="B75" s="103"/>
      <c r="C75" s="164"/>
      <c r="D75" s="162"/>
      <c r="E75" s="162"/>
      <c r="F75" s="162"/>
      <c r="G75" s="162"/>
      <c r="H75" s="162"/>
      <c r="I75" s="162"/>
      <c r="K75" t="s">
        <v>112</v>
      </c>
    </row>
    <row r="76" spans="2:20" x14ac:dyDescent="0.15">
      <c r="B76" s="108"/>
      <c r="C76" s="108"/>
      <c r="D76" s="108"/>
      <c r="E76" s="108"/>
      <c r="F76" s="108"/>
      <c r="G76" s="108"/>
      <c r="H76" s="108"/>
      <c r="I76" s="108"/>
    </row>
    <row r="78" spans="2:20" x14ac:dyDescent="0.15">
      <c r="C78" s="109"/>
      <c r="D78" s="110"/>
      <c r="E78" s="111"/>
      <c r="F78" s="112"/>
      <c r="G78" s="46"/>
      <c r="H78" s="113"/>
      <c r="I78" s="114"/>
    </row>
    <row r="79" spans="2:20" x14ac:dyDescent="0.15">
      <c r="C79" s="115"/>
      <c r="D79" s="116"/>
      <c r="E79" s="111"/>
      <c r="F79" s="112"/>
      <c r="G79" s="46"/>
      <c r="H79" s="116"/>
      <c r="I79" s="114"/>
      <c r="P79" s="45">
        <f>C2</f>
        <v>2024</v>
      </c>
      <c r="R79" s="96"/>
      <c r="S79" s="1"/>
      <c r="T79" s="117" t="s">
        <v>44</v>
      </c>
    </row>
    <row r="80" spans="2:20" x14ac:dyDescent="0.15">
      <c r="C80" s="115"/>
      <c r="D80" s="118"/>
      <c r="E80" s="111"/>
      <c r="F80" s="112"/>
      <c r="G80" s="46"/>
      <c r="H80" s="119"/>
      <c r="I80" s="120"/>
      <c r="O80"/>
      <c r="P80"/>
      <c r="Q80" s="121" t="str">
        <f>IF(P80="","",P80)</f>
        <v/>
      </c>
      <c r="R80" s="100"/>
      <c r="S80" s="1"/>
      <c r="T80" s="117">
        <f ca="1">YEAR(TODAY())</f>
        <v>2024</v>
      </c>
    </row>
    <row r="81" spans="3:20" x14ac:dyDescent="0.15">
      <c r="C81" s="122"/>
      <c r="D81" s="110"/>
      <c r="E81" s="111"/>
      <c r="F81" s="123"/>
      <c r="G81" s="46"/>
      <c r="H81" s="113"/>
      <c r="I81" s="113"/>
      <c r="O81" t="s">
        <v>155</v>
      </c>
      <c r="P81"/>
      <c r="Q81" s="121" t="str">
        <f t="shared" ref="Q81:Q123" si="8">IF(P81="","",P81)</f>
        <v/>
      </c>
      <c r="R81" s="100"/>
      <c r="S81" s="1"/>
      <c r="T81" s="117">
        <f ca="1">YEAR(TODAY())+1</f>
        <v>2025</v>
      </c>
    </row>
    <row r="82" spans="3:20" x14ac:dyDescent="0.15">
      <c r="C82" s="122"/>
      <c r="D82" s="118"/>
      <c r="E82" s="111"/>
      <c r="F82" s="124"/>
      <c r="G82" s="46"/>
      <c r="H82" s="119"/>
      <c r="I82" s="125"/>
      <c r="O82" s="5"/>
      <c r="P82" s="166">
        <f>$P$79</f>
        <v>2024</v>
      </c>
      <c r="Q82" s="121">
        <f t="shared" si="8"/>
        <v>2024</v>
      </c>
      <c r="R82" s="100"/>
      <c r="S82" s="1"/>
      <c r="T82" s="126"/>
    </row>
    <row r="83" spans="3:20" x14ac:dyDescent="0.15">
      <c r="C83" s="109"/>
      <c r="D83" s="116"/>
      <c r="F83" s="127"/>
      <c r="G83" s="46"/>
      <c r="H83" s="113"/>
      <c r="I83" s="115"/>
      <c r="O83" s="10" t="s">
        <v>70</v>
      </c>
      <c r="P83" s="11">
        <f>DATE($P$79,1,1)</f>
        <v>45292</v>
      </c>
      <c r="Q83" s="121">
        <f t="shared" si="8"/>
        <v>45292</v>
      </c>
      <c r="R83" s="100"/>
    </row>
    <row r="84" spans="3:20" x14ac:dyDescent="0.15">
      <c r="C84" s="109"/>
      <c r="D84" s="118"/>
      <c r="F84" s="127"/>
      <c r="G84" s="46"/>
      <c r="H84" s="128"/>
      <c r="I84" s="129"/>
      <c r="O84" s="167" t="s">
        <v>20</v>
      </c>
      <c r="P84" s="168" t="str">
        <f>IF(WEEKDAY(P83,3)=6,P83+1," - ")</f>
        <v xml:space="preserve"> - </v>
      </c>
      <c r="Q84" s="121" t="str">
        <f t="shared" si="8"/>
        <v xml:space="preserve"> - </v>
      </c>
      <c r="R84" s="100"/>
      <c r="S84" s="96" t="s">
        <v>49</v>
      </c>
      <c r="T84" t="str">
        <f ca="1">RIGHT(CELL("filename",$T$83),LEN(CELL("filename",$T$83))-FIND("]",CELL("filename",$T$83)))</f>
        <v>5月カレンダー</v>
      </c>
    </row>
    <row r="85" spans="3:20" x14ac:dyDescent="0.15">
      <c r="C85" s="115"/>
      <c r="F85" s="114"/>
      <c r="G85" s="130"/>
      <c r="H85" s="109"/>
      <c r="I85" s="109"/>
      <c r="O85" s="10" t="s">
        <v>34</v>
      </c>
      <c r="P85" s="33">
        <f>DATE($P$79,1,2)</f>
        <v>45293</v>
      </c>
      <c r="Q85" s="121">
        <f t="shared" si="8"/>
        <v>45293</v>
      </c>
      <c r="R85" s="100"/>
      <c r="S85" s="96" t="s">
        <v>50</v>
      </c>
      <c r="T85" t="str">
        <f ca="1">LEFT($T$84,SEARCH("月",$T$84)-1)</f>
        <v>5</v>
      </c>
    </row>
    <row r="86" spans="3:20" x14ac:dyDescent="0.15">
      <c r="F86" s="114"/>
      <c r="H86" s="119"/>
      <c r="O86" s="10" t="s">
        <v>34</v>
      </c>
      <c r="P86" s="33">
        <f>DATE($P$79,1,3)</f>
        <v>45294</v>
      </c>
      <c r="Q86" s="121">
        <f t="shared" si="8"/>
        <v>45294</v>
      </c>
      <c r="R86" s="100"/>
      <c r="S86" s="96" t="s">
        <v>51</v>
      </c>
      <c r="T86" s="45" t="str">
        <f ca="1">MID(CELL("filename",$T$86),FIND("[",CELL("filename",$T$86))+1,FIND("]",CELL("filename",$T$86))-FIND("[",CELL("filename",$T$86))-1)</f>
        <v>yotei.xlsx</v>
      </c>
    </row>
    <row r="87" spans="3:20" x14ac:dyDescent="0.15">
      <c r="H87" s="125"/>
      <c r="I87" s="106"/>
      <c r="O87" s="10" t="s">
        <v>9</v>
      </c>
      <c r="P87" s="11">
        <f>DATE($P$79,1,14-WEEKDAY(DATE($P$79,1,0),3))</f>
        <v>45299</v>
      </c>
      <c r="Q87" s="121">
        <f t="shared" si="8"/>
        <v>45299</v>
      </c>
      <c r="R87" s="100"/>
      <c r="S87" s="6" t="s">
        <v>52</v>
      </c>
      <c r="T87" s="32">
        <f ca="1">DATE(P79,T85,1)</f>
        <v>45413</v>
      </c>
    </row>
    <row r="88" spans="3:20" x14ac:dyDescent="0.15">
      <c r="O88" s="167" t="s">
        <v>21</v>
      </c>
      <c r="P88" s="168" t="str">
        <f>IF(WEEKDAY(P87,3)=6,P87+1," - ")</f>
        <v xml:space="preserve"> - </v>
      </c>
      <c r="Q88" s="121" t="str">
        <f t="shared" si="8"/>
        <v xml:space="preserve"> - </v>
      </c>
      <c r="R88" s="100"/>
    </row>
    <row r="89" spans="3:20" x14ac:dyDescent="0.15">
      <c r="O89" s="10" t="s">
        <v>71</v>
      </c>
      <c r="P89" s="11">
        <f>DATE($P$79,2,11)</f>
        <v>45333</v>
      </c>
      <c r="Q89" s="121">
        <f t="shared" si="8"/>
        <v>45333</v>
      </c>
      <c r="R89" s="100"/>
    </row>
    <row r="90" spans="3:20" x14ac:dyDescent="0.15">
      <c r="O90" s="167" t="s">
        <v>22</v>
      </c>
      <c r="P90" s="168">
        <f>IF(WEEKDAY(P89,3)=6,P89+1," - ")</f>
        <v>45334</v>
      </c>
      <c r="Q90" s="121">
        <f t="shared" si="8"/>
        <v>45334</v>
      </c>
      <c r="R90" s="100"/>
    </row>
    <row r="91" spans="3:20" x14ac:dyDescent="0.15">
      <c r="O91" s="10" t="s">
        <v>80</v>
      </c>
      <c r="P91" s="11">
        <f>IF($P$79&gt;2019,DATE($P$79,2,23)," - ")</f>
        <v>45345</v>
      </c>
      <c r="Q91" s="121">
        <f t="shared" si="8"/>
        <v>45345</v>
      </c>
      <c r="R91" s="100"/>
    </row>
    <row r="92" spans="3:20" x14ac:dyDescent="0.15">
      <c r="C92" s="69"/>
      <c r="D92"/>
      <c r="O92" s="167" t="s">
        <v>33</v>
      </c>
      <c r="P92" s="168" t="str">
        <f>IF(P91=2019," - ",IF(WEEKDAY(P91,3)=6,P91+1," - "))</f>
        <v xml:space="preserve"> - </v>
      </c>
      <c r="Q92" s="121" t="str">
        <f t="shared" si="8"/>
        <v xml:space="preserve"> - </v>
      </c>
    </row>
    <row r="93" spans="3:20" x14ac:dyDescent="0.15">
      <c r="D93"/>
      <c r="O93" s="10" t="s">
        <v>10</v>
      </c>
      <c r="P93" s="11">
        <f>DATE($P$79,3,INT(20.8431+0.242194*($P$79-1980)-INT(($P$79-1980)/4)))</f>
        <v>45371</v>
      </c>
      <c r="Q93" s="121">
        <f t="shared" si="8"/>
        <v>45371</v>
      </c>
    </row>
    <row r="94" spans="3:20" x14ac:dyDescent="0.15">
      <c r="O94" s="167" t="s">
        <v>23</v>
      </c>
      <c r="P94" s="168" t="str">
        <f>IF(WEEKDAY(P93,3)=6,P93+1," - ")</f>
        <v xml:space="preserve"> - </v>
      </c>
      <c r="Q94" s="121" t="str">
        <f t="shared" si="8"/>
        <v xml:space="preserve"> - </v>
      </c>
    </row>
    <row r="95" spans="3:20" x14ac:dyDescent="0.15">
      <c r="O95" s="10" t="s">
        <v>11</v>
      </c>
      <c r="P95" s="11">
        <f>DATE($P$79,4,29)</f>
        <v>45411</v>
      </c>
      <c r="Q95" s="121">
        <f t="shared" si="8"/>
        <v>45411</v>
      </c>
    </row>
    <row r="96" spans="3:20" x14ac:dyDescent="0.15">
      <c r="C96"/>
      <c r="O96" s="167" t="s">
        <v>24</v>
      </c>
      <c r="P96" s="168" t="str">
        <f>IF(WEEKDAY(P95,3)=6,P95+1," - ")</f>
        <v xml:space="preserve"> - </v>
      </c>
      <c r="Q96" s="121" t="str">
        <f t="shared" si="8"/>
        <v xml:space="preserve"> - </v>
      </c>
    </row>
    <row r="97" spans="3:17" x14ac:dyDescent="0.15">
      <c r="C97"/>
      <c r="O97" s="10" t="s">
        <v>12</v>
      </c>
      <c r="P97" s="11">
        <f>DATE($P$79,5,3)</f>
        <v>45415</v>
      </c>
      <c r="Q97" s="121">
        <f t="shared" si="8"/>
        <v>45415</v>
      </c>
    </row>
    <row r="98" spans="3:17" x14ac:dyDescent="0.15">
      <c r="O98" s="167" t="s">
        <v>25</v>
      </c>
      <c r="P98" s="168" t="str">
        <f>IF(WEEKDAY(P97,3)=6,P97+3," - ")</f>
        <v xml:space="preserve"> - </v>
      </c>
      <c r="Q98" s="121" t="str">
        <f t="shared" si="8"/>
        <v xml:space="preserve"> - </v>
      </c>
    </row>
    <row r="99" spans="3:17" x14ac:dyDescent="0.15">
      <c r="D99"/>
      <c r="O99" s="10" t="s">
        <v>13</v>
      </c>
      <c r="P99" s="11">
        <f>DATE($P$79,5,4)</f>
        <v>45416</v>
      </c>
      <c r="Q99" s="121">
        <f t="shared" si="8"/>
        <v>45416</v>
      </c>
    </row>
    <row r="100" spans="3:17" x14ac:dyDescent="0.15">
      <c r="C100"/>
      <c r="O100" s="167" t="s">
        <v>26</v>
      </c>
      <c r="P100" s="168" t="str">
        <f>IF(WEEKDAY(P99,3)=6,P99+2," - ")</f>
        <v xml:space="preserve"> - </v>
      </c>
      <c r="Q100" s="121" t="str">
        <f t="shared" si="8"/>
        <v xml:space="preserve"> - </v>
      </c>
    </row>
    <row r="101" spans="3:17" x14ac:dyDescent="0.15">
      <c r="C101"/>
      <c r="O101" s="10" t="s">
        <v>14</v>
      </c>
      <c r="P101" s="11">
        <f>DATE($P$79,5,5)</f>
        <v>45417</v>
      </c>
      <c r="Q101" s="121">
        <f t="shared" si="8"/>
        <v>45417</v>
      </c>
    </row>
    <row r="102" spans="3:17" x14ac:dyDescent="0.15">
      <c r="O102" s="167" t="s">
        <v>27</v>
      </c>
      <c r="P102" s="168">
        <f>IF(WEEKDAY(P101,3)=6,P101+1," - ")</f>
        <v>45418</v>
      </c>
      <c r="Q102" s="121">
        <f t="shared" si="8"/>
        <v>45418</v>
      </c>
    </row>
    <row r="103" spans="3:17" x14ac:dyDescent="0.15">
      <c r="O103" s="10" t="s">
        <v>15</v>
      </c>
      <c r="P103" s="11">
        <f>IF($P$79=2021,DATE($P$79,7,22),DATE($P$79,7,21-WEEKDAY(DATE($P$79,7,0),3)))</f>
        <v>45488</v>
      </c>
      <c r="Q103" s="121">
        <f t="shared" si="8"/>
        <v>45488</v>
      </c>
    </row>
    <row r="104" spans="3:17" x14ac:dyDescent="0.15">
      <c r="O104" s="167" t="s">
        <v>28</v>
      </c>
      <c r="P104" s="168" t="str">
        <f>IF(WEEKDAY(P103,3)=6,P103+1," - ")</f>
        <v xml:space="preserve"> - </v>
      </c>
      <c r="Q104" s="121" t="str">
        <f t="shared" si="8"/>
        <v xml:space="preserve"> - </v>
      </c>
    </row>
    <row r="105" spans="3:17" x14ac:dyDescent="0.15">
      <c r="O105" s="10" t="s">
        <v>53</v>
      </c>
      <c r="P105" s="11">
        <f>IF($P$79=2021,DATE($P$79,8,8),DATE($P$79,8,11))</f>
        <v>45515</v>
      </c>
      <c r="Q105" s="121">
        <f t="shared" si="8"/>
        <v>45515</v>
      </c>
    </row>
    <row r="106" spans="3:17" x14ac:dyDescent="0.15">
      <c r="O106" s="167" t="s">
        <v>78</v>
      </c>
      <c r="P106" s="168">
        <f>IF(WEEKDAY(P105,3)=6,P105+1," - ")</f>
        <v>45516</v>
      </c>
      <c r="Q106" s="121">
        <f t="shared" si="8"/>
        <v>45516</v>
      </c>
    </row>
    <row r="107" spans="3:17" x14ac:dyDescent="0.15">
      <c r="O107" s="10" t="s">
        <v>16</v>
      </c>
      <c r="P107" s="11">
        <f>DATE($P$79,9,21-WEEKDAY(DATE($P$79,9,0),3))</f>
        <v>45551</v>
      </c>
      <c r="Q107" s="121">
        <f t="shared" si="8"/>
        <v>45551</v>
      </c>
    </row>
    <row r="108" spans="3:17" x14ac:dyDescent="0.15">
      <c r="O108" s="167" t="s">
        <v>29</v>
      </c>
      <c r="P108" s="168" t="str">
        <f>IF(WEEKDAY(P107,3)=6,P107+1," - ")</f>
        <v xml:space="preserve"> - </v>
      </c>
      <c r="Q108" s="121" t="str">
        <f t="shared" si="8"/>
        <v xml:space="preserve"> - </v>
      </c>
    </row>
    <row r="109" spans="3:17" x14ac:dyDescent="0.15">
      <c r="O109" s="10" t="s">
        <v>17</v>
      </c>
      <c r="P109" s="11">
        <f>DATE($P$79,9,INT(23.2488+0.242194*($P$79-1980)-INT(($P$79-1980)/4)))</f>
        <v>45557</v>
      </c>
      <c r="Q109" s="121">
        <f t="shared" si="8"/>
        <v>45557</v>
      </c>
    </row>
    <row r="110" spans="3:17" x14ac:dyDescent="0.15">
      <c r="O110" s="167" t="s">
        <v>30</v>
      </c>
      <c r="P110" s="168">
        <f>IF(WEEKDAY(P109,3)=6,P109+1," - ")</f>
        <v>45558</v>
      </c>
      <c r="Q110" s="121">
        <f t="shared" si="8"/>
        <v>45558</v>
      </c>
    </row>
    <row r="111" spans="3:17" x14ac:dyDescent="0.15">
      <c r="O111" s="10" t="s">
        <v>79</v>
      </c>
      <c r="P111" s="11">
        <f>IF($P$79=2021,DATE($P$79,7,23),DATE($P$79,10,14-WEEKDAY(DATE($P$79,10,0),3)))</f>
        <v>45579</v>
      </c>
      <c r="Q111" s="121">
        <f t="shared" si="8"/>
        <v>45579</v>
      </c>
    </row>
    <row r="112" spans="3:17" x14ac:dyDescent="0.15">
      <c r="O112" s="167" t="s">
        <v>156</v>
      </c>
      <c r="P112" s="168" t="str">
        <f>IF(WEEKDAY(P111,3)=6,P111+1," - ")</f>
        <v xml:space="preserve"> - </v>
      </c>
      <c r="Q112" s="121" t="str">
        <f t="shared" si="8"/>
        <v xml:space="preserve"> - </v>
      </c>
    </row>
    <row r="113" spans="15:17" x14ac:dyDescent="0.15">
      <c r="O113" s="10" t="s">
        <v>18</v>
      </c>
      <c r="P113" s="11">
        <f>DATE($P$79,11,3)</f>
        <v>45599</v>
      </c>
      <c r="Q113" s="121">
        <f t="shared" si="8"/>
        <v>45599</v>
      </c>
    </row>
    <row r="114" spans="15:17" x14ac:dyDescent="0.15">
      <c r="O114" s="167" t="s">
        <v>31</v>
      </c>
      <c r="P114" s="168">
        <f>IF(WEEKDAY(P113,3)=6,P113+1," - ")</f>
        <v>45600</v>
      </c>
      <c r="Q114" s="121">
        <f t="shared" si="8"/>
        <v>45600</v>
      </c>
    </row>
    <row r="115" spans="15:17" x14ac:dyDescent="0.15">
      <c r="O115" s="10" t="s">
        <v>19</v>
      </c>
      <c r="P115" s="11">
        <f>DATE($P$79,11,23)</f>
        <v>45619</v>
      </c>
      <c r="Q115" s="121">
        <f t="shared" si="8"/>
        <v>45619</v>
      </c>
    </row>
    <row r="116" spans="15:17" x14ac:dyDescent="0.15">
      <c r="O116" s="167" t="s">
        <v>32</v>
      </c>
      <c r="P116" s="168" t="str">
        <f>IF(WEEKDAY(P115,3)=6,P115+1," - ")</f>
        <v xml:space="preserve"> - </v>
      </c>
      <c r="Q116" s="121" t="str">
        <f t="shared" si="8"/>
        <v xml:space="preserve"> - </v>
      </c>
    </row>
    <row r="117" spans="15:17" x14ac:dyDescent="0.15">
      <c r="O117" s="10"/>
      <c r="P117" s="11"/>
      <c r="Q117" s="121" t="str">
        <f t="shared" si="8"/>
        <v/>
      </c>
    </row>
    <row r="118" spans="15:17" x14ac:dyDescent="0.15">
      <c r="O118" s="10" t="s">
        <v>157</v>
      </c>
      <c r="P118" s="33" t="str">
        <f>IF($P$79=2019,DATE($P$79,5,1)," - ")</f>
        <v xml:space="preserve"> - </v>
      </c>
      <c r="Q118" s="121" t="str">
        <f t="shared" si="8"/>
        <v xml:space="preserve"> - </v>
      </c>
    </row>
    <row r="119" spans="15:17" x14ac:dyDescent="0.15">
      <c r="O119" s="10" t="s">
        <v>158</v>
      </c>
      <c r="P119" s="33" t="str">
        <f>IF(AND(WEEKDAY(P95,3)&lt;&gt;5,$P$79=2019),DATE($P$79,4,30)," - ")</f>
        <v xml:space="preserve"> - </v>
      </c>
      <c r="Q119" s="121" t="str">
        <f t="shared" si="8"/>
        <v xml:space="preserve"> - </v>
      </c>
    </row>
    <row r="120" spans="15:17" x14ac:dyDescent="0.15">
      <c r="O120" s="10" t="s">
        <v>159</v>
      </c>
      <c r="P120" s="33" t="str">
        <f>IF(AND(WEEKDAY(DATE($P$79,5,1),3)&lt;&gt;5,$P$79=2019),DATE($P$79,5,2)," - ")</f>
        <v xml:space="preserve"> - </v>
      </c>
      <c r="Q120" s="121" t="str">
        <f t="shared" si="8"/>
        <v xml:space="preserve"> - </v>
      </c>
    </row>
    <row r="121" spans="15:17" x14ac:dyDescent="0.15">
      <c r="O121" s="10" t="s">
        <v>160</v>
      </c>
      <c r="P121" s="33" t="str">
        <f>IF($P$79=2019,DATE($P$79,10,22)," - ")</f>
        <v xml:space="preserve"> - </v>
      </c>
      <c r="Q121" s="121" t="str">
        <f t="shared" si="8"/>
        <v xml:space="preserve"> - </v>
      </c>
    </row>
    <row r="122" spans="15:17" x14ac:dyDescent="0.15">
      <c r="O122" s="10"/>
      <c r="P122" s="33"/>
      <c r="Q122" s="121" t="str">
        <f t="shared" si="8"/>
        <v/>
      </c>
    </row>
    <row r="123" spans="15:17" x14ac:dyDescent="0.15">
      <c r="O123" s="10"/>
      <c r="P123" s="11"/>
      <c r="Q123" s="121" t="str">
        <f t="shared" si="8"/>
        <v/>
      </c>
    </row>
    <row r="124" spans="15:17" x14ac:dyDescent="0.15">
      <c r="O124" s="10"/>
      <c r="P124" s="33"/>
    </row>
    <row r="125" spans="15:17" x14ac:dyDescent="0.15">
      <c r="O125" s="10"/>
      <c r="P125" s="33"/>
    </row>
    <row r="126" spans="15:17" x14ac:dyDescent="0.15">
      <c r="O126" s="10"/>
      <c r="P126" s="33"/>
    </row>
  </sheetData>
  <mergeCells count="1">
    <mergeCell ref="H2:I2"/>
  </mergeCells>
  <phoneticPr fontId="1"/>
  <conditionalFormatting sqref="C57">
    <cfRule type="expression" dxfId="4" priority="1">
      <formula>VLOOKUP(C57,休日,1,FALSE)=C57</formula>
    </cfRule>
  </conditionalFormatting>
  <conditionalFormatting sqref="C4:I4 C16:I16 C28:I28 C40:I40 C52:I52 C64:I64">
    <cfRule type="expression" dxfId="3" priority="5">
      <formula>VLOOKUP(C4,$P$80:$P$119,1,FALSE)=C4</formula>
    </cfRule>
  </conditionalFormatting>
  <conditionalFormatting sqref="I45">
    <cfRule type="expression" dxfId="2" priority="3">
      <formula>VLOOKUP(I45,休日,1,FALSE)=I45</formula>
    </cfRule>
  </conditionalFormatting>
  <dataValidations count="2">
    <dataValidation allowBlank="1" showInputMessage="1" showErrorMessage="1" sqref="C5:I15 C17:I27 C29:I39 C41:I51 C53:I63 C65:I75" xr:uid="{F8C2F904-B357-4C19-90AC-47751955E0E1}"/>
    <dataValidation type="list" allowBlank="1" showInputMessage="1" showErrorMessage="1" sqref="C2" xr:uid="{726F2EEB-D049-46C5-AAF2-4747E04CE918}">
      <formula1>新年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40</vt:i4>
      </vt:variant>
    </vt:vector>
  </HeadingPairs>
  <TitlesOfParts>
    <vt:vector size="47" baseType="lpstr">
      <vt:lpstr>3月</vt:lpstr>
      <vt:lpstr>4月</vt:lpstr>
      <vt:lpstr>5月</vt:lpstr>
      <vt:lpstr>6月</vt:lpstr>
      <vt:lpstr>7月</vt:lpstr>
      <vt:lpstr>8月</vt:lpstr>
      <vt:lpstr>5月カレンダー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'3月'!休日</vt:lpstr>
      <vt:lpstr>'4月'!休日</vt:lpstr>
      <vt:lpstr>'5月'!休日</vt:lpstr>
      <vt:lpstr>'5月カレンダー'!休日</vt:lpstr>
      <vt:lpstr>'6月'!休日</vt:lpstr>
      <vt:lpstr>'7月'!休日</vt:lpstr>
      <vt:lpstr>'8月'!休日</vt:lpstr>
      <vt:lpstr>'5月カレンダー'!行1</vt:lpstr>
      <vt:lpstr>'5月カレンダー'!行1半</vt:lpstr>
      <vt:lpstr>'5月カレンダー'!行2</vt:lpstr>
      <vt:lpstr>'5月カレンダー'!行2半</vt:lpstr>
      <vt:lpstr>'5月カレンダー'!行3</vt:lpstr>
      <vt:lpstr>'5月カレンダー'!行3半</vt:lpstr>
      <vt:lpstr>'5月カレンダー'!行4</vt:lpstr>
      <vt:lpstr>'5月カレンダー'!行4半</vt:lpstr>
      <vt:lpstr>'5月カレンダー'!行5</vt:lpstr>
      <vt:lpstr>'5月カレンダー'!行5半</vt:lpstr>
      <vt:lpstr>'5月カレンダー'!行6</vt:lpstr>
      <vt:lpstr>'5月カレンダー'!行6半</vt:lpstr>
      <vt:lpstr>'5月カレンダー'!最終セル</vt:lpstr>
      <vt:lpstr>'5月カレンダー'!最終行番号</vt:lpstr>
      <vt:lpstr>'3月'!新年</vt:lpstr>
      <vt:lpstr>'4月'!新年</vt:lpstr>
      <vt:lpstr>'5月'!新年</vt:lpstr>
      <vt:lpstr>'5月カレンダー'!新年</vt:lpstr>
      <vt:lpstr>'6月'!新年</vt:lpstr>
      <vt:lpstr>'7月'!新年</vt:lpstr>
      <vt:lpstr>'8月'!新年</vt:lpstr>
      <vt:lpstr>'3月'!班</vt:lpstr>
      <vt:lpstr>'4月'!班</vt:lpstr>
      <vt:lpstr>'5月'!班</vt:lpstr>
      <vt:lpstr>'6月'!班</vt:lpstr>
      <vt:lpstr>'7月'!班</vt:lpstr>
      <vt:lpstr>'8月'!班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R-Isibasi</dc:creator>
  <cp:lastModifiedBy>幹男 張ヶ谷</cp:lastModifiedBy>
  <cp:lastPrinted>2021-09-30T07:33:55Z</cp:lastPrinted>
  <dcterms:created xsi:type="dcterms:W3CDTF">2007-03-26T18:51:30Z</dcterms:created>
  <dcterms:modified xsi:type="dcterms:W3CDTF">2024-05-17T07:01:09Z</dcterms:modified>
</cp:coreProperties>
</file>